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746" activeTab="6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4">'ROHTAK ROAD'!$A$1:$X$64</definedName>
  </definedNames>
  <calcPr fullCalcOnLoad="1"/>
</workbook>
</file>

<file path=xl/sharedStrings.xml><?xml version="1.0" encoding="utf-8"?>
<sst xmlns="http://schemas.openxmlformats.org/spreadsheetml/2006/main" count="3102" uniqueCount="845">
  <si>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</si>
  <si>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</si>
  <si>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</si>
  <si>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</si>
  <si>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</si>
  <si>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</si>
  <si>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</si>
  <si>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</si>
  <si>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</si>
  <si>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</si>
  <si>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</si>
  <si>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</si>
  <si>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</si>
  <si>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</si>
  <si>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</si>
  <si>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</si>
  <si>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</si>
  <si>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</si>
  <si>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</si>
  <si>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</si>
  <si>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</si>
  <si>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</si>
  <si>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</si>
  <si>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</si>
  <si>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</si>
  <si>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</si>
  <si>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</si>
  <si>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</si>
  <si>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</si>
  <si>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</si>
  <si>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</si>
  <si>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</si>
  <si>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</si>
  <si>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</si>
  <si>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</si>
  <si>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</si>
  <si>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</si>
  <si>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</si>
  <si>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</si>
  <si>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</si>
  <si>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</si>
  <si>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</si>
  <si>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</si>
  <si>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</si>
  <si>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</si>
  <si>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</si>
  <si>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</si>
  <si>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</si>
  <si>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</si>
  <si>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</si>
  <si>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</si>
  <si>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</si>
  <si>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</si>
  <si>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</si>
  <si>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</si>
  <si>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</si>
  <si>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</si>
  <si>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</si>
  <si>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</si>
  <si>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</si>
  <si>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</si>
  <si>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</si>
  <si>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</si>
  <si>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</si>
  <si>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</si>
  <si>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</si>
  <si>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</si>
  <si>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</si>
  <si>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</si>
  <si>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</si>
  <si>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</si>
  <si>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</si>
  <si>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</si>
  <si>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</si>
  <si>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</si>
  <si>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</si>
  <si>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</si>
  <si>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</si>
  <si>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</si>
  <si>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</si>
  <si>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</si>
  <si>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</si>
  <si>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</si>
  <si>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</si>
  <si>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</si>
  <si>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</si>
  <si>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</si>
  <si>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</si>
  <si>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</si>
  <si>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</si>
  <si>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</si>
  <si>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</si>
  <si>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</si>
  <si>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</si>
  <si>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</si>
  <si>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</si>
  <si>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</si>
  <si>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</si>
  <si>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</si>
  <si>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</si>
  <si>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</si>
  <si>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</si>
  <si>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</si>
  <si>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</si>
  <si>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</si>
  <si>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</si>
  <si>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</si>
  <si>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</si>
  <si>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</si>
  <si>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</si>
  <si>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</si>
  <si>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</si>
  <si>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</si>
  <si>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</si>
  <si>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</si>
  <si>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</si>
  <si>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</si>
  <si>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</si>
  <si>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</si>
  <si>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</si>
  <si>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</si>
  <si>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</si>
  <si>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</si>
  <si>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</si>
  <si>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</si>
  <si>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</si>
  <si>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</si>
  <si>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</si>
  <si>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</si>
  <si>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</si>
  <si>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</si>
  <si>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</si>
  <si>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</si>
  <si>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</si>
  <si>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</si>
  <si>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</si>
  <si>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</si>
  <si>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</si>
  <si>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</si>
  <si>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</si>
  <si>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</si>
  <si>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</si>
  <si>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</si>
  <si>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</si>
  <si>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</si>
  <si>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</si>
  <si>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</si>
  <si>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</si>
  <si>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</si>
  <si>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</si>
  <si>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</si>
  <si>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</si>
  <si>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</si>
  <si>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</si>
  <si>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</si>
  <si>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</si>
  <si>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</si>
  <si>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</si>
  <si>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</si>
  <si>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</si>
  <si>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</si>
  <si>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</si>
  <si>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</si>
  <si>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</si>
  <si>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</si>
  <si>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</si>
  <si>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</si>
  <si>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</si>
  <si>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</si>
  <si>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</si>
  <si>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</si>
  <si>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</si>
  <si>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</si>
  <si>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</si>
  <si>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</si>
  <si>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</si>
  <si>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</si>
  <si>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</si>
  <si>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</si>
  <si>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</si>
  <si>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</si>
  <si>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</si>
  <si>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</si>
  <si>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</si>
  <si>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</si>
  <si>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</si>
  <si>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</si>
  <si>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</si>
  <si>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</si>
  <si>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</si>
  <si>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</si>
  <si>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</si>
  <si>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</si>
  <si>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</si>
  <si>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</si>
  <si>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</si>
  <si>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</si>
  <si>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</si>
  <si>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</si>
  <si>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</si>
  <si>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</si>
  <si>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</si>
  <si>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</si>
  <si>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</si>
  <si>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</si>
  <si>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</si>
  <si>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</si>
  <si>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</si>
  <si>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</si>
  <si>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</si>
  <si>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</si>
  <si>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</si>
  <si>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</si>
  <si>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</si>
  <si>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</si>
  <si>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</si>
  <si>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</si>
  <si>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</si>
  <si>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</si>
  <si>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</si>
  <si>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</si>
  <si>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</si>
  <si>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</si>
  <si>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</si>
  <si>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</si>
  <si>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</si>
  <si>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</si>
  <si>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</si>
  <si>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</si>
  <si>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</si>
  <si>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</si>
  <si>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</si>
  <si>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</si>
  <si>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</si>
  <si>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</si>
  <si>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</si>
  <si>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</si>
  <si>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</si>
  <si>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</si>
  <si>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</si>
  <si>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</si>
  <si>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</si>
  <si>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</si>
  <si>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</si>
  <si>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</si>
  <si>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</si>
  <si>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</si>
  <si>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</si>
  <si>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</si>
  <si>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</si>
  <si>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</si>
  <si>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</si>
  <si>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</si>
  <si>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</si>
  <si>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</si>
  <si>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</si>
  <si>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</si>
  <si>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</si>
  <si>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</si>
  <si>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</si>
  <si>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</si>
  <si>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</si>
  <si>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</si>
  <si>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</si>
  <si>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</si>
  <si>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</si>
  <si>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</si>
  <si>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</si>
  <si>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</si>
  <si>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</si>
  <si>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</si>
  <si>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</si>
  <si>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</si>
  <si>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</si>
  <si>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</si>
  <si>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</si>
  <si>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</si>
  <si>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</si>
  <si>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</si>
  <si>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</si>
  <si>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</si>
  <si>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</si>
  <si>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</si>
  <si>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</si>
  <si>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</si>
  <si>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</si>
  <si>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</si>
  <si>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</si>
  <si>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</si>
  <si>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</si>
  <si>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</si>
  <si>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</si>
  <si>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</si>
  <si>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</si>
  <si>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</si>
  <si>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</si>
  <si>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</si>
  <si>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</si>
  <si>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</si>
  <si>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</si>
  <si>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</si>
  <si>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</si>
  <si>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</si>
  <si>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</si>
  <si>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</si>
  <si>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</si>
  <si>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</si>
  <si>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</si>
  <si>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</si>
  <si>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</si>
  <si>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</si>
  <si>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</si>
  <si>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</si>
  <si>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</si>
  <si>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</si>
  <si>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</si>
  <si>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</si>
  <si>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</si>
  <si>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</si>
  <si>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</si>
  <si>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</si>
  <si>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</si>
  <si>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</si>
  <si>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</si>
  <si>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</si>
  <si>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</si>
  <si>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</si>
  <si>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</si>
  <si>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</si>
  <si>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</si>
  <si>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</si>
  <si>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</si>
  <si>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</si>
  <si>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</si>
  <si>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</si>
  <si>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</si>
  <si>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</si>
  <si>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</si>
  <si>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</si>
  <si>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</si>
  <si>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</si>
  <si>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</si>
  <si>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</si>
  <si>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</si>
  <si>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</si>
  <si>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</si>
  <si>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</si>
  <si>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</si>
  <si>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</si>
  <si>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</si>
  <si>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</si>
  <si>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</si>
  <si>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</si>
  <si>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</si>
  <si>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</si>
  <si>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</si>
  <si>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</si>
  <si>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</si>
  <si>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</si>
  <si>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</si>
  <si>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</si>
  <si>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</si>
  <si>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</si>
  <si>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</si>
  <si>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</si>
  <si>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</si>
  <si>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</si>
  <si>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</si>
  <si>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</si>
  <si>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</si>
  <si>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</si>
  <si>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</si>
  <si>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</si>
  <si>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</si>
  <si>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</si>
  <si>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</si>
  <si>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</si>
  <si>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</si>
  <si>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</si>
  <si>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</si>
  <si>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</si>
  <si>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</si>
  <si>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</si>
  <si>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</si>
  <si>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</si>
  <si>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</si>
  <si>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</si>
  <si>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</si>
  <si>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</si>
  <si>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</si>
  <si>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</si>
  <si>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</si>
  <si>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</si>
  <si>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</si>
  <si>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</si>
  <si>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</si>
  <si>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</si>
  <si>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</si>
  <si>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</si>
  <si>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</si>
  <si>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</si>
  <si>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</si>
  <si>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</si>
  <si>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</si>
  <si>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</si>
  <si>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</si>
  <si>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</si>
  <si>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</si>
  <si>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</si>
  <si>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</si>
  <si>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</si>
  <si>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</si>
  <si>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</si>
  <si>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</si>
  <si>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</si>
  <si>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</si>
  <si>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</si>
  <si>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</si>
  <si>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</si>
  <si>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</si>
  <si>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</si>
  <si>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</si>
  <si>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</si>
  <si>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</si>
  <si>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</si>
  <si>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</si>
  <si>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</si>
  <si>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</si>
  <si>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</si>
  <si>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</si>
  <si>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</si>
  <si>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</si>
  <si>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</si>
  <si>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</si>
  <si>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</si>
  <si>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</si>
  <si>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</si>
  <si>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</si>
  <si>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</si>
  <si>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</si>
  <si>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</si>
  <si>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</si>
  <si>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</si>
  <si>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</si>
  <si>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</si>
  <si>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</si>
  <si>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</si>
  <si>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</si>
  <si>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</si>
  <si>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</si>
  <si>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</si>
  <si>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</si>
  <si>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</si>
  <si>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</si>
  <si>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</si>
  <si>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</si>
  <si>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</si>
  <si>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</si>
  <si>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</si>
  <si>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</si>
  <si>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</si>
  <si>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</si>
  <si>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</si>
  <si>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</si>
  <si>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</si>
  <si>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</si>
  <si>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</si>
  <si>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</si>
  <si>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</si>
  <si>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</si>
  <si>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</si>
  <si>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</si>
  <si>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</si>
  <si>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</si>
  <si>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</si>
  <si>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</si>
  <si>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</si>
  <si>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</si>
  <si>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</si>
  <si>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</si>
  <si>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</si>
  <si>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</si>
  <si>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</si>
  <si>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</si>
  <si>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</si>
  <si>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</si>
  <si>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</si>
  <si>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</si>
  <si>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</si>
  <si>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</si>
  <si>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</si>
  <si>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</si>
  <si>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</si>
  <si>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</si>
  <si>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</si>
  <si>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</si>
  <si>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</si>
  <si>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</si>
  <si>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</si>
  <si>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</si>
  <si>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</si>
  <si>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</si>
  <si>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</si>
  <si>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</si>
  <si>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</si>
  <si>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</si>
  <si>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</si>
  <si>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</si>
  <si>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</si>
  <si>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</si>
  <si>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</si>
  <si>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</si>
  <si>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</si>
  <si>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</si>
  <si>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</si>
  <si>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</si>
  <si>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</si>
  <si>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</si>
  <si>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</si>
  <si>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</si>
  <si>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</si>
  <si>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</si>
  <si>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</si>
  <si>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</si>
  <si>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</si>
  <si>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</si>
  <si>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</si>
  <si>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</si>
  <si>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</si>
  <si>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</si>
  <si>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</si>
  <si>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</si>
  <si>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</si>
  <si>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</si>
  <si>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</si>
  <si>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</si>
  <si>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</si>
  <si>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</si>
  <si>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</si>
  <si>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</si>
  <si>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</si>
  <si>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</si>
  <si>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</si>
  <si>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</si>
  <si>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</si>
  <si>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</si>
  <si>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</si>
  <si>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</si>
  <si>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</si>
  <si>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</si>
  <si>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</si>
  <si>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</si>
  <si>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</si>
  <si>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</si>
  <si>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</si>
  <si>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</si>
  <si>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</si>
  <si>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</si>
  <si>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</si>
  <si>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</si>
  <si>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</si>
  <si>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</si>
  <si>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</si>
  <si>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</si>
  <si>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</si>
  <si>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</si>
  <si>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</si>
  <si>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</si>
  <si>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</si>
  <si>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</si>
  <si>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</si>
  <si>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</si>
  <si>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</si>
  <si>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</si>
  <si>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</si>
  <si>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</si>
  <si>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</si>
  <si>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</si>
  <si>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</si>
  <si>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</si>
  <si>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</si>
  <si>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</si>
  <si>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</si>
  <si>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</si>
  <si>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</si>
  <si>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</si>
  <si>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</si>
  <si>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</si>
  <si>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</si>
  <si>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</si>
  <si>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</si>
  <si>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</si>
  <si>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</si>
  <si>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</si>
  <si>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</si>
  <si>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</si>
  <si>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</si>
  <si>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</si>
  <si>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</si>
  <si>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</si>
  <si>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</si>
  <si>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</si>
  <si>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</si>
  <si>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</si>
  <si>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</si>
  <si>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</si>
  <si>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</si>
  <si>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</si>
  <si>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</si>
  <si>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</si>
  <si>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</si>
  <si>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</si>
  <si>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</si>
  <si>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</si>
  <si>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</si>
  <si>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</si>
  <si>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</si>
  <si>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</si>
  <si>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</si>
  <si>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</si>
  <si>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</si>
  <si>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</si>
  <si>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</si>
  <si>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</si>
  <si>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</si>
  <si>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</si>
  <si>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</si>
  <si>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</si>
  <si>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</si>
  <si>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</si>
  <si>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</si>
  <si>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</si>
  <si>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</si>
  <si>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</si>
  <si>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</si>
  <si>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</si>
  <si>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</si>
  <si>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</si>
  <si>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</si>
  <si>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</si>
  <si>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</si>
  <si>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</si>
  <si>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</si>
  <si>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</si>
  <si>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</si>
  <si>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</si>
  <si>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</si>
  <si>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</si>
  <si>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</si>
  <si>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</si>
  <si>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</si>
  <si>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</si>
  <si>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</si>
  <si>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</si>
  <si>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</si>
  <si>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</si>
  <si>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</si>
  <si>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</si>
  <si>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</si>
  <si>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</si>
  <si>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</si>
  <si>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</si>
  <si>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</si>
  <si>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</si>
  <si>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</si>
  <si>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</si>
  <si>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</si>
  <si>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</si>
  <si>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</si>
  <si>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</si>
  <si>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</si>
  <si>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</si>
  <si>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</si>
  <si>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</si>
  <si>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</si>
  <si>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</si>
  <si>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</si>
  <si>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</si>
  <si>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</si>
  <si>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</si>
  <si>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</si>
  <si>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</si>
  <si>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</si>
  <si>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</si>
  <si>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</si>
  <si>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</si>
  <si>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</si>
  <si>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</si>
  <si>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</si>
  <si>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</si>
  <si>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</si>
  <si>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</si>
  <si>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</si>
  <si>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</si>
  <si>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</si>
  <si>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</si>
  <si>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</si>
  <si>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</si>
  <si>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</si>
  <si>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</si>
  <si>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</si>
  <si>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</si>
  <si>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</si>
  <si>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</si>
  <si>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</si>
  <si>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</si>
  <si>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</si>
  <si>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</si>
  <si>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</si>
  <si>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</si>
  <si>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</si>
  <si>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</si>
  <si>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</si>
  <si>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</si>
  <si>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</si>
  <si>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</si>
  <si>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</si>
  <si>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</si>
  <si>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</si>
  <si>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</si>
  <si>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</si>
  <si>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</si>
  <si>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</si>
  <si>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</si>
  <si>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</si>
  <si>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</si>
  <si>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</si>
  <si>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</si>
  <si>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</si>
  <si>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</si>
  <si>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</si>
  <si>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</si>
  <si>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</si>
  <si>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</si>
  <si>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</si>
  <si>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</si>
  <si>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</si>
  <si>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</si>
  <si>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</si>
  <si>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</si>
  <si>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</si>
  <si>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</si>
  <si>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</si>
  <si>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</si>
  <si>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</si>
  <si>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</si>
  <si>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</si>
  <si>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</si>
  <si>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</si>
  <si>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</si>
  <si>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</si>
  <si>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</si>
  <si>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</si>
  <si>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</si>
  <si>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</si>
  <si>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</si>
  <si>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</si>
  <si>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</si>
  <si>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</si>
  <si>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</si>
  <si>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</si>
  <si>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</si>
  <si>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</si>
  <si>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</si>
  <si>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</si>
  <si>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</si>
  <si>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</si>
  <si>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</si>
  <si>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</si>
  <si>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</si>
  <si>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</si>
  <si>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</si>
  <si>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</si>
  <si>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</si>
  <si>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</si>
  <si>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</si>
  <si>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</si>
  <si>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</si>
  <si>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</si>
  <si>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</si>
  <si>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</si>
  <si>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</si>
  <si>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</si>
  <si>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</si>
  <si>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</si>
  <si>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</si>
  <si>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</si>
  <si>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</si>
  <si>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</si>
  <si>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</si>
  <si>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</si>
  <si>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</si>
  <si>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</si>
  <si>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</si>
  <si>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</si>
  <si>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</si>
  <si>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</si>
  <si>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</si>
  <si>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</si>
  <si>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</si>
  <si>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</si>
  <si>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</si>
  <si>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</si>
  <si>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</si>
  <si>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</si>
  <si>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</si>
  <si>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</si>
  <si>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</si>
  <si>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</si>
  <si>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</si>
  <si>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</si>
  <si>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</si>
  <si>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</si>
  <si>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</si>
  <si>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</si>
  <si>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</si>
  <si>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</si>
  <si>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</si>
  <si>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</si>
  <si>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</si>
  <si>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</si>
  <si>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</si>
  <si>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</si>
  <si>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</si>
  <si>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</si>
  <si>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</si>
  <si>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 xml:space="preserve">                        </t>
  </si>
  <si>
    <t>20MVA Tx-2(Code-5)</t>
  </si>
  <si>
    <t>s</t>
  </si>
  <si>
    <t xml:space="preserve">REACTIVE ENERGY BILL OF </t>
  </si>
  <si>
    <t xml:space="preserve">    DELHI TRANSCO LIMITED</t>
  </si>
  <si>
    <t xml:space="preserve">       REACTIVE ENERGY CONSUMPTION STATEMENT </t>
  </si>
  <si>
    <t xml:space="preserve">  REACTIVE ENERGY BILL OF </t>
  </si>
  <si>
    <t xml:space="preserve">          REACTIVE ENERGY CONSUMPTION STATEMENT </t>
  </si>
  <si>
    <t xml:space="preserve">ENERGY DEMAND </t>
  </si>
  <si>
    <t xml:space="preserve">   REACTIVE ENERGY CONSUMPTION STATEMENT </t>
  </si>
  <si>
    <t>ENERGY DEMAND</t>
  </si>
  <si>
    <t xml:space="preserve">                    ENERGY CONSUMPTION STATEMENT </t>
  </si>
  <si>
    <t>REACTIVE ENERGY CONSUMPTION STATEMENT</t>
  </si>
  <si>
    <t xml:space="preserve"> REACTIVE ENERGY CONSUMPTION STATEMENT </t>
  </si>
  <si>
    <t xml:space="preserve">     REACTIVE ENERGY BILL OF </t>
  </si>
  <si>
    <t xml:space="preserve">      SEPT.-09</t>
  </si>
  <si>
    <t>Note :Sharing taken from wk-26 abt bill 2009-10</t>
  </si>
  <si>
    <t xml:space="preserve">PERIOD 1st October-2009 TO 31st October-2009 </t>
  </si>
  <si>
    <t xml:space="preserve">     OCTOBER.-09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</si>
</sst>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E+00;\ᳬ"/>
    <numFmt numFmtId="178" formatCode="0.000E+00;\࣬"/>
    <numFmt numFmtId="179" formatCode="0.00E+00;\࣬"/>
    <numFmt numFmtId="180" formatCode="0.0E+00;\࣬"/>
    <numFmt numFmtId="181" formatCode="0E+00;\࣬"/>
    <numFmt numFmtId="182" formatCode="0.00000E+00;\拴"/>
    <numFmt numFmtId="183" formatCode="0.00000E+00;\㗜"/>
    <numFmt numFmtId="184" formatCode="0.0000E+00;\㗜"/>
    <numFmt numFmtId="185" formatCode="0.000E+00;\㗜"/>
    <numFmt numFmtId="186" formatCode="0.00E+00;\㗜"/>
    <numFmt numFmtId="187" formatCode="0.0E+00;\㗜"/>
    <numFmt numFmtId="188" formatCode="0E+00;\㗜"/>
    <numFmt numFmtId="189" formatCode="0.000000000"/>
    <numFmt numFmtId="190" formatCode="0.0000000000"/>
    <numFmt numFmtId="191" formatCode="0.00000000000"/>
    <numFmt numFmtId="192" formatCode="0.000%"/>
    <numFmt numFmtId="193" formatCode="0.0000%"/>
    <numFmt numFmtId="194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74" fontId="25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75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74" fontId="9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 horizontal="center"/>
    </xf>
    <xf numFmtId="174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74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74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4" fontId="27" fillId="0" borderId="0" xfId="0" applyNumberFormat="1" applyFont="1" applyFill="1" applyAlignment="1">
      <alignment/>
    </xf>
    <xf numFmtId="174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72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6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74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75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4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4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75" fontId="3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74" fontId="5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0" fontId="23" fillId="0" borderId="0" xfId="0" applyFont="1" applyAlignment="1">
      <alignment/>
    </xf>
    <xf numFmtId="174" fontId="9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74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75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173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73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center"/>
    </xf>
    <xf numFmtId="174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74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74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7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74" fontId="54" fillId="0" borderId="0" xfId="0" applyNumberFormat="1" applyFont="1" applyBorder="1" applyAlignment="1">
      <alignment horizontal="center"/>
    </xf>
    <xf numFmtId="174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2" xfId="0" applyNumberFormat="1" applyBorder="1" applyAlignment="1">
      <alignment/>
    </xf>
    <xf numFmtId="174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quotePrefix="1">
      <alignment/>
    </xf>
    <xf numFmtId="49" fontId="22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="130" zoomScaleSheetLayoutView="130" workbookViewId="0" topLeftCell="M58">
      <selection activeCell="Y140" sqref="Y140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689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62" t="s">
        <v>829</v>
      </c>
      <c r="H3" s="450" t="s">
        <v>844</v>
      </c>
      <c r="O3" s="91" t="s">
        <v>838</v>
      </c>
      <c r="P3" s="83"/>
      <c r="Q3" s="83"/>
      <c r="R3" s="83"/>
      <c r="S3" s="83"/>
      <c r="T3" s="83"/>
      <c r="U3" s="83"/>
      <c r="V3" s="456" t="str">
        <f>H3</f>
        <v>     OCTOBER.-09</v>
      </c>
      <c r="W3" s="30"/>
      <c r="X3" s="30"/>
      <c r="Y3" s="30"/>
      <c r="Z3" s="262" t="s">
        <v>236</v>
      </c>
      <c r="DF3" s="2"/>
    </row>
    <row r="4" spans="3:141" ht="25.5">
      <c r="C4" s="47"/>
      <c r="E4" t="s">
        <v>770</v>
      </c>
      <c r="O4" s="142" t="s">
        <v>610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679</v>
      </c>
      <c r="AC4" s="245" t="s">
        <v>646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775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4" t="str">
        <f>H3</f>
        <v>     OCTOBER.-09</v>
      </c>
      <c r="V5" s="444" t="s">
        <v>841</v>
      </c>
      <c r="W5" s="94" t="s">
        <v>217</v>
      </c>
      <c r="X5" s="94" t="s">
        <v>218</v>
      </c>
      <c r="Y5" s="94" t="s">
        <v>723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684</v>
      </c>
      <c r="S7" s="60" t="s">
        <v>724</v>
      </c>
      <c r="T7" s="65">
        <v>1000</v>
      </c>
      <c r="U7" s="30"/>
      <c r="V7" s="30">
        <v>0</v>
      </c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684</v>
      </c>
      <c r="S9" s="60" t="s">
        <v>724</v>
      </c>
      <c r="T9" s="65">
        <v>1000</v>
      </c>
      <c r="U9" s="30">
        <v>111861</v>
      </c>
      <c r="V9" s="30">
        <v>109071</v>
      </c>
      <c r="W9" s="65">
        <f>U9-V9</f>
        <v>2790</v>
      </c>
      <c r="X9" s="65">
        <f>T9*W9</f>
        <v>2790000</v>
      </c>
      <c r="Y9" s="97">
        <f>IF(S9="Kvarh(Lag)",X9/1000000,X9/1000)</f>
        <v>2.79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4902499</v>
      </c>
      <c r="Q10" s="30"/>
      <c r="R10" s="65" t="s">
        <v>684</v>
      </c>
      <c r="S10" s="60" t="s">
        <v>724</v>
      </c>
      <c r="T10" s="65">
        <v>1000</v>
      </c>
      <c r="U10" s="30">
        <v>30957</v>
      </c>
      <c r="V10" s="30">
        <v>25888</v>
      </c>
      <c r="W10" s="65">
        <f>U10-V10</f>
        <v>5069</v>
      </c>
      <c r="X10" s="65">
        <f>T10*W10</f>
        <v>5069000</v>
      </c>
      <c r="Y10" s="97">
        <f>IF(S10="Kvarh(Lag)",X10/1000000,X10/1000)</f>
        <v>5.069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724</v>
      </c>
      <c r="T11" s="65">
        <v>1000</v>
      </c>
      <c r="U11" s="30">
        <v>50310</v>
      </c>
      <c r="V11" s="30">
        <v>50185</v>
      </c>
      <c r="W11" s="65">
        <f>U11-V11</f>
        <v>125</v>
      </c>
      <c r="X11" s="65">
        <f>T11*W11</f>
        <v>125000</v>
      </c>
      <c r="Y11" s="97">
        <f>IF(S11="Kvarh(Lag)",X11/1000000,X11/1000)</f>
        <v>0.125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684</v>
      </c>
      <c r="S13" s="60" t="s">
        <v>724</v>
      </c>
      <c r="T13" s="65">
        <v>1000</v>
      </c>
      <c r="U13" s="30">
        <v>232447</v>
      </c>
      <c r="V13" s="30">
        <v>225068</v>
      </c>
      <c r="W13" s="65">
        <f>U13-V13</f>
        <v>7379</v>
      </c>
      <c r="X13" s="65">
        <f>T13*W13</f>
        <v>7379000</v>
      </c>
      <c r="Y13" s="97">
        <f>IF(S13="Kvarh(Lag)",X13/1000000,X13/1000)</f>
        <v>7.379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590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684</v>
      </c>
      <c r="S14" s="60" t="s">
        <v>724</v>
      </c>
      <c r="T14" s="65">
        <v>1000</v>
      </c>
      <c r="U14" s="30">
        <v>273571</v>
      </c>
      <c r="V14" s="30">
        <v>266566</v>
      </c>
      <c r="W14" s="65">
        <f>U14-V14</f>
        <v>7005</v>
      </c>
      <c r="X14" s="65">
        <f>T14*W14</f>
        <v>7005000</v>
      </c>
      <c r="Y14" s="97">
        <f>IF(S14="Kvarh(Lag)",X14/1000000,X14/1000)</f>
        <v>7.005</v>
      </c>
      <c r="Z14" s="232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658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684</v>
      </c>
      <c r="S15" s="60" t="s">
        <v>724</v>
      </c>
      <c r="T15" s="65">
        <v>-1000</v>
      </c>
      <c r="U15" s="30">
        <v>46472</v>
      </c>
      <c r="V15" s="30">
        <v>45038</v>
      </c>
      <c r="W15" s="65">
        <f>U15-V15</f>
        <v>1434</v>
      </c>
      <c r="X15" s="65">
        <f>T15*W15</f>
        <v>-1434000</v>
      </c>
      <c r="Y15" s="97">
        <f>IF(S15="Kvarh(Lag)",X15/1000000,X15/1000)</f>
        <v>-1.434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30">
        <v>9</v>
      </c>
      <c r="O16" s="70" t="s">
        <v>63</v>
      </c>
      <c r="P16" s="73">
        <v>4864841</v>
      </c>
      <c r="Q16" s="30">
        <v>0</v>
      </c>
      <c r="R16" s="65" t="s">
        <v>684</v>
      </c>
      <c r="S16" s="60" t="s">
        <v>724</v>
      </c>
      <c r="T16" s="65">
        <v>-1000</v>
      </c>
      <c r="U16" s="30">
        <v>72430</v>
      </c>
      <c r="V16" s="30">
        <v>70426</v>
      </c>
      <c r="W16" s="65">
        <f>U16-V16</f>
        <v>2004</v>
      </c>
      <c r="X16" s="65">
        <f>T16*W16</f>
        <v>-2004000</v>
      </c>
      <c r="Y16" s="97">
        <f>IF(S16="Kvarh(Lag)",X16/1000000,X16/1000)</f>
        <v>-2.004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30">
        <v>10</v>
      </c>
      <c r="O18" s="70" t="s">
        <v>54</v>
      </c>
      <c r="P18" s="73">
        <v>4864982</v>
      </c>
      <c r="Q18" s="30">
        <v>0</v>
      </c>
      <c r="R18" s="65" t="s">
        <v>684</v>
      </c>
      <c r="S18" s="60" t="s">
        <v>724</v>
      </c>
      <c r="T18" s="65">
        <v>1000</v>
      </c>
      <c r="U18" s="30">
        <v>17950</v>
      </c>
      <c r="V18" s="30">
        <v>17875</v>
      </c>
      <c r="W18" s="65">
        <f>U18-V18</f>
        <v>75</v>
      </c>
      <c r="X18" s="65">
        <f>T18*W18</f>
        <v>75000</v>
      </c>
      <c r="Y18" s="97">
        <f>IF(S18="Kvarh(Lag)",X18/1000000,X18/1000)</f>
        <v>0.075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684</v>
      </c>
      <c r="S19" s="60" t="s">
        <v>724</v>
      </c>
      <c r="T19" s="65">
        <v>1000</v>
      </c>
      <c r="U19" s="30">
        <v>19203</v>
      </c>
      <c r="V19" s="30">
        <v>19118</v>
      </c>
      <c r="W19" s="65">
        <f>U19-V19</f>
        <v>85</v>
      </c>
      <c r="X19" s="65">
        <f>T19*W19</f>
        <v>85000</v>
      </c>
      <c r="Y19" s="97">
        <f>IF(S19="Kvarh(Lag)",X19/1000000,X19/1000)</f>
        <v>0.085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48"/>
      <c r="B20" s="349" t="s">
        <v>771</v>
      </c>
      <c r="C20" s="350"/>
      <c r="D20" s="350"/>
      <c r="E20" s="350"/>
      <c r="F20" s="350"/>
      <c r="G20" s="350"/>
      <c r="H20" s="350"/>
      <c r="I20" s="350"/>
      <c r="J20" s="351"/>
      <c r="K20" s="351"/>
      <c r="L20" s="351"/>
      <c r="M20" s="352"/>
      <c r="N20" s="30">
        <v>12</v>
      </c>
      <c r="O20" s="70" t="s">
        <v>695</v>
      </c>
      <c r="P20" s="73">
        <v>4864953</v>
      </c>
      <c r="Q20" s="30">
        <v>0</v>
      </c>
      <c r="R20" s="65" t="s">
        <v>684</v>
      </c>
      <c r="S20" s="60" t="s">
        <v>724</v>
      </c>
      <c r="T20" s="65">
        <v>1000</v>
      </c>
      <c r="U20" s="30">
        <v>37920</v>
      </c>
      <c r="V20" s="30">
        <v>37073</v>
      </c>
      <c r="W20" s="65">
        <f>U20-V20</f>
        <v>847</v>
      </c>
      <c r="X20" s="65">
        <f>T20*W20</f>
        <v>847000</v>
      </c>
      <c r="Y20" s="97">
        <f>IF(S20="Kvarh(Lag)",X20/1000000,X20/1000)</f>
        <v>0.847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562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3"/>
      <c r="B21" s="283"/>
      <c r="C21" s="283"/>
      <c r="D21" s="283"/>
      <c r="E21" s="283"/>
      <c r="F21" s="283"/>
      <c r="G21" s="283"/>
      <c r="H21" s="283"/>
      <c r="I21" s="283"/>
      <c r="J21" s="68"/>
      <c r="K21" s="68"/>
      <c r="L21" s="68"/>
      <c r="M21" s="173"/>
      <c r="N21" s="30">
        <v>13</v>
      </c>
      <c r="O21" s="70" t="s">
        <v>696</v>
      </c>
      <c r="P21" s="73">
        <v>4864984</v>
      </c>
      <c r="Q21" s="30">
        <v>0</v>
      </c>
      <c r="R21" s="65" t="s">
        <v>684</v>
      </c>
      <c r="S21" s="60" t="s">
        <v>724</v>
      </c>
      <c r="T21" s="65">
        <v>1000</v>
      </c>
      <c r="U21" s="30">
        <v>51846</v>
      </c>
      <c r="V21" s="30">
        <v>50556</v>
      </c>
      <c r="W21" s="65">
        <f>U21-V21</f>
        <v>1290</v>
      </c>
      <c r="X21" s="65">
        <f>T21*W21</f>
        <v>1290000</v>
      </c>
      <c r="Y21" s="97">
        <f>IF(S21="Kvarh(Lag)",X21/1000000,X21/1000)</f>
        <v>1.29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662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3"/>
      <c r="B22" s="283"/>
      <c r="C22" s="283"/>
      <c r="D22" s="283"/>
      <c r="E22" s="283"/>
      <c r="F22" s="283"/>
      <c r="G22" s="283"/>
      <c r="H22" s="283"/>
      <c r="I22" s="283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4"/>
      <c r="B23" s="256"/>
      <c r="C23" s="256"/>
      <c r="D23" s="256"/>
      <c r="E23" s="256"/>
      <c r="F23" s="256"/>
      <c r="G23" s="256"/>
      <c r="H23" s="256"/>
      <c r="I23" s="355"/>
      <c r="J23" s="356"/>
      <c r="K23" s="356"/>
      <c r="L23" s="356"/>
      <c r="M23" s="357"/>
      <c r="N23" s="30">
        <v>14</v>
      </c>
      <c r="O23" s="70" t="s">
        <v>54</v>
      </c>
      <c r="P23" s="73">
        <v>4864939</v>
      </c>
      <c r="Q23" s="30">
        <v>0</v>
      </c>
      <c r="R23" s="65" t="s">
        <v>697</v>
      </c>
      <c r="S23" s="60" t="s">
        <v>724</v>
      </c>
      <c r="T23" s="65">
        <v>1000</v>
      </c>
      <c r="U23" s="30">
        <v>19440</v>
      </c>
      <c r="V23" s="30">
        <v>19298</v>
      </c>
      <c r="W23" s="65">
        <f>U23-V23</f>
        <v>142</v>
      </c>
      <c r="X23" s="65">
        <f>T23*W23</f>
        <v>142000</v>
      </c>
      <c r="Y23" s="97">
        <f>IF(S23="Kvarh(Lag)",X23/1000000,X23/1000)</f>
        <v>0.142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684</v>
      </c>
      <c r="S24" s="60" t="s">
        <v>724</v>
      </c>
      <c r="T24" s="65">
        <v>1000</v>
      </c>
      <c r="U24" s="30">
        <v>33461</v>
      </c>
      <c r="V24" s="30">
        <v>33065</v>
      </c>
      <c r="W24" s="65">
        <f>U24-V24</f>
        <v>396</v>
      </c>
      <c r="X24" s="65">
        <f>T24*W24</f>
        <v>396000</v>
      </c>
      <c r="Y24" s="97">
        <f>IF(S24="Kvarh(Lag)",X24/1000000,X24/1000)</f>
        <v>0.396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4"/>
      <c r="B25" s="256"/>
      <c r="C25" s="256"/>
      <c r="D25" s="256"/>
      <c r="E25" s="256"/>
      <c r="F25" s="256"/>
      <c r="G25" s="256"/>
      <c r="H25" s="256"/>
      <c r="I25" s="355"/>
      <c r="J25" s="356"/>
      <c r="K25" s="356"/>
      <c r="L25" s="356"/>
      <c r="M25" s="357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4"/>
      <c r="B26" s="256"/>
      <c r="C26" s="256"/>
      <c r="D26" s="256"/>
      <c r="E26" s="256"/>
      <c r="F26" s="256"/>
      <c r="G26" s="256"/>
      <c r="H26" s="256"/>
      <c r="I26" s="355"/>
      <c r="J26" s="356"/>
      <c r="K26" s="356"/>
      <c r="L26" s="356"/>
      <c r="M26" s="357"/>
      <c r="N26" s="30">
        <v>16</v>
      </c>
      <c r="O26" s="70" t="s">
        <v>54</v>
      </c>
      <c r="P26" s="73">
        <v>4865034</v>
      </c>
      <c r="Q26" s="30">
        <v>0</v>
      </c>
      <c r="R26" s="65" t="s">
        <v>684</v>
      </c>
      <c r="S26" s="60" t="s">
        <v>724</v>
      </c>
      <c r="T26" s="65">
        <v>1000</v>
      </c>
      <c r="U26" s="30">
        <v>68565</v>
      </c>
      <c r="V26" s="30">
        <v>66744</v>
      </c>
      <c r="W26" s="65">
        <f>U26-V26</f>
        <v>1821</v>
      </c>
      <c r="X26" s="65">
        <f>T26*W26</f>
        <v>1821000</v>
      </c>
      <c r="Y26" s="97">
        <f>IF(S26="Kvarh(Lag)",X26/1000000,X26/1000)</f>
        <v>1.821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5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684</v>
      </c>
      <c r="S27" s="60" t="s">
        <v>724</v>
      </c>
      <c r="T27" s="65">
        <v>1000</v>
      </c>
      <c r="U27" s="30">
        <v>60916</v>
      </c>
      <c r="V27" s="30">
        <v>60121</v>
      </c>
      <c r="W27" s="65">
        <f>U27-V27</f>
        <v>795</v>
      </c>
      <c r="X27" s="65">
        <f>T27*W27</f>
        <v>795000</v>
      </c>
      <c r="Y27" s="97">
        <f>IF(S27="Kvarh(Lag)",X27/1000000,X27/1000)</f>
        <v>0.795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3"/>
      <c r="J28" s="68"/>
      <c r="K28" s="68"/>
      <c r="L28" s="68"/>
      <c r="M28" s="173"/>
      <c r="N28" s="30">
        <v>18</v>
      </c>
      <c r="O28" s="70" t="s">
        <v>59</v>
      </c>
      <c r="P28" s="73">
        <v>4902500</v>
      </c>
      <c r="Q28" s="30"/>
      <c r="R28" s="65" t="s">
        <v>684</v>
      </c>
      <c r="S28" s="60" t="s">
        <v>724</v>
      </c>
      <c r="T28" s="65">
        <v>1000</v>
      </c>
      <c r="U28" s="30">
        <v>2705</v>
      </c>
      <c r="V28" s="30">
        <v>2537</v>
      </c>
      <c r="W28" s="65">
        <f>U28-V28</f>
        <v>168</v>
      </c>
      <c r="X28" s="65">
        <f>T28*W28</f>
        <v>168000</v>
      </c>
      <c r="Y28" s="97">
        <f>IF(S28="Kvarh(Lag)",X28/1000000,S27+S30X30/1000)</f>
        <v>0.168</v>
      </c>
      <c r="Z28" s="448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3"/>
      <c r="J29" s="68"/>
      <c r="K29" s="68"/>
      <c r="L29" s="68"/>
      <c r="M29" s="173"/>
      <c r="N29" s="30"/>
      <c r="O29" s="70"/>
      <c r="P29" s="73"/>
      <c r="Q29" s="30"/>
      <c r="R29" s="65"/>
      <c r="S29" s="60"/>
      <c r="T29" s="65"/>
      <c r="U29" s="30"/>
      <c r="V29" s="30"/>
      <c r="W29" s="65"/>
      <c r="X29" s="65"/>
      <c r="Y29" s="97"/>
      <c r="Z29" s="181"/>
      <c r="AA29" s="2"/>
      <c r="AB29" s="65"/>
      <c r="AC29" s="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3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58" t="s">
        <v>197</v>
      </c>
      <c r="B31" s="359" t="s">
        <v>772</v>
      </c>
      <c r="C31" s="359"/>
      <c r="D31" s="359"/>
      <c r="E31" s="355"/>
      <c r="F31" s="355"/>
      <c r="G31" s="360">
        <f>$Y$77</f>
        <v>50.02653668394243</v>
      </c>
      <c r="H31" s="355" t="s">
        <v>773</v>
      </c>
      <c r="I31" s="283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684</v>
      </c>
      <c r="S31" s="60" t="s">
        <v>724</v>
      </c>
      <c r="T31" s="65">
        <v>1000</v>
      </c>
      <c r="U31" s="30">
        <v>58095</v>
      </c>
      <c r="V31" s="30">
        <v>56678</v>
      </c>
      <c r="W31" s="65">
        <f>U31-V31</f>
        <v>1417</v>
      </c>
      <c r="X31" s="65">
        <f>T31*W31</f>
        <v>1417000</v>
      </c>
      <c r="Y31" s="97">
        <f>IF(S31="Kvarh(Lag)",X31/1000000,X31/1000)</f>
        <v>1.417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1"/>
      <c r="B32" s="362"/>
      <c r="C32" s="362"/>
      <c r="D32" s="362"/>
      <c r="E32" s="283"/>
      <c r="F32" s="283"/>
      <c r="G32" s="363"/>
      <c r="H32" s="283"/>
      <c r="I32" s="364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684</v>
      </c>
      <c r="S32" s="60" t="s">
        <v>724</v>
      </c>
      <c r="T32" s="65">
        <v>1000</v>
      </c>
      <c r="U32" s="30">
        <v>52621</v>
      </c>
      <c r="V32" s="30">
        <v>51212</v>
      </c>
      <c r="W32" s="65">
        <f>U32-V32</f>
        <v>1409</v>
      </c>
      <c r="X32" s="65">
        <f>T32*W32</f>
        <v>1409000</v>
      </c>
      <c r="Y32" s="97">
        <f>IF(S32="Kvarh(Lag)",X32/1000000,X32/1000)</f>
        <v>1.409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5" t="s">
        <v>747</v>
      </c>
      <c r="B33" s="366" t="s">
        <v>774</v>
      </c>
      <c r="C33" s="366"/>
      <c r="D33" s="367"/>
      <c r="E33" s="283"/>
      <c r="F33" s="283"/>
      <c r="G33" s="368">
        <f>'STEPPED UP BY GENCO'!$I$60*-1</f>
        <v>-9.860458666600001</v>
      </c>
      <c r="H33" s="355" t="s">
        <v>773</v>
      </c>
      <c r="I33" s="364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684</v>
      </c>
      <c r="S33" s="60" t="s">
        <v>724</v>
      </c>
      <c r="T33" s="65">
        <v>100</v>
      </c>
      <c r="U33" s="30">
        <v>193371</v>
      </c>
      <c r="V33" s="30">
        <v>187412</v>
      </c>
      <c r="W33" s="65">
        <f>U33-V33</f>
        <v>5959</v>
      </c>
      <c r="X33" s="65">
        <f>T33*W33</f>
        <v>595900</v>
      </c>
      <c r="Y33" s="97">
        <f>IF(S33="Kvarh(Lag)",X33/1000000,X33/1000)</f>
        <v>0.5959</v>
      </c>
      <c r="Z33" s="447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5"/>
      <c r="B34" s="369"/>
      <c r="C34" s="369"/>
      <c r="D34" s="369"/>
      <c r="E34" s="283"/>
      <c r="F34" s="283"/>
      <c r="G34" s="363"/>
      <c r="H34" s="283"/>
      <c r="I34" s="283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684</v>
      </c>
      <c r="S34" s="60" t="s">
        <v>724</v>
      </c>
      <c r="T34" s="65">
        <v>100</v>
      </c>
      <c r="U34" s="30">
        <v>338674</v>
      </c>
      <c r="V34" s="30">
        <v>328821</v>
      </c>
      <c r="W34" s="65">
        <f>U34-V34</f>
        <v>9853</v>
      </c>
      <c r="X34" s="65">
        <f>T34*W34</f>
        <v>985300</v>
      </c>
      <c r="Y34" s="97">
        <f>IF(S34="Kvarh(Lag)",X34/1000000,X34/1000)</f>
        <v>0.9853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5"/>
      <c r="B35" s="370"/>
      <c r="C35" s="369"/>
      <c r="D35" s="369"/>
      <c r="E35" s="283"/>
      <c r="F35" s="283"/>
      <c r="G35" s="372"/>
      <c r="H35" s="283"/>
      <c r="I35" s="283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684</v>
      </c>
      <c r="S35" s="60" t="s">
        <v>724</v>
      </c>
      <c r="T35" s="65">
        <v>1000</v>
      </c>
      <c r="U35" s="30">
        <v>39550</v>
      </c>
      <c r="V35" s="30">
        <v>38904</v>
      </c>
      <c r="W35" s="65">
        <f>U35-V35</f>
        <v>646</v>
      </c>
      <c r="X35" s="65">
        <f>T35*W35</f>
        <v>646000</v>
      </c>
      <c r="Y35" s="97">
        <f>IF(S35="Kvarh(Lag)",X35/1000000,X35/1000)</f>
        <v>0.646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1"/>
      <c r="B36" s="359"/>
      <c r="C36" s="355"/>
      <c r="D36" s="355"/>
      <c r="E36" s="355"/>
      <c r="F36" s="355"/>
      <c r="G36" s="372"/>
      <c r="H36" s="355"/>
      <c r="I36" s="356"/>
      <c r="J36" s="356"/>
      <c r="K36" s="356"/>
      <c r="L36" s="356"/>
      <c r="M36" s="357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3"/>
      <c r="B37" s="366"/>
      <c r="C37" s="366"/>
      <c r="D37" s="374"/>
      <c r="E37" s="355"/>
      <c r="F37" s="355"/>
      <c r="G37" s="375"/>
      <c r="H37" s="355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684</v>
      </c>
      <c r="S37" s="60" t="s">
        <v>724</v>
      </c>
      <c r="T37" s="65">
        <v>50</v>
      </c>
      <c r="U37" s="30">
        <v>2554</v>
      </c>
      <c r="V37" s="30">
        <v>2254</v>
      </c>
      <c r="W37" s="65">
        <f>U37-V37</f>
        <v>300</v>
      </c>
      <c r="X37" s="65">
        <f>T37*W37</f>
        <v>15000</v>
      </c>
      <c r="Y37" s="97">
        <f>IF(S37="Kvarh(Lag)",X37/1000000,X37/1000)</f>
        <v>0.015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572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567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6"/>
      <c r="B38" s="359"/>
      <c r="C38" s="355"/>
      <c r="D38" s="355"/>
      <c r="E38" s="355"/>
      <c r="F38" s="355"/>
      <c r="G38" s="377"/>
      <c r="H38" s="355"/>
      <c r="I38" s="356"/>
      <c r="J38" s="356"/>
      <c r="K38" s="356"/>
      <c r="L38" s="356"/>
      <c r="M38" s="357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684</v>
      </c>
      <c r="S38" s="60" t="s">
        <v>724</v>
      </c>
      <c r="T38" s="65">
        <v>50</v>
      </c>
      <c r="U38" s="30">
        <v>181</v>
      </c>
      <c r="V38" s="30">
        <v>180</v>
      </c>
      <c r="W38" s="65">
        <f>U38-V38</f>
        <v>1</v>
      </c>
      <c r="X38" s="65">
        <f>T38*W38</f>
        <v>50</v>
      </c>
      <c r="Y38" s="97">
        <f>IF(S38="Kvarh(Lag)",X38/1000000,X38/1000)</f>
        <v>5E-05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573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567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8"/>
      <c r="B39" s="72"/>
      <c r="C39" s="72"/>
      <c r="D39" s="72"/>
      <c r="E39" s="72"/>
      <c r="F39" s="72"/>
      <c r="G39" s="379"/>
      <c r="H39" s="39"/>
      <c r="I39" s="68"/>
      <c r="J39" s="68"/>
      <c r="K39" s="68"/>
      <c r="L39" s="68"/>
      <c r="M39" s="173"/>
      <c r="N39" s="30">
        <v>26</v>
      </c>
      <c r="O39" s="70" t="s">
        <v>698</v>
      </c>
      <c r="P39" s="73">
        <v>4864889</v>
      </c>
      <c r="Q39" s="30" t="e">
        <v>#REF!</v>
      </c>
      <c r="R39" s="65" t="s">
        <v>684</v>
      </c>
      <c r="S39" s="60" t="s">
        <v>724</v>
      </c>
      <c r="T39" s="65">
        <v>1000</v>
      </c>
      <c r="U39" s="30">
        <v>7833</v>
      </c>
      <c r="V39" s="30">
        <v>7830</v>
      </c>
      <c r="W39" s="65">
        <f>U39-V39</f>
        <v>3</v>
      </c>
      <c r="X39" s="65">
        <f>T39*W39</f>
        <v>3000</v>
      </c>
      <c r="Y39" s="97">
        <f>IF(S39="Kvarh(Lag)",X39/1000000,X39/1000)</f>
        <v>0.003</v>
      </c>
      <c r="Z39" s="230"/>
      <c r="AA39" s="70" t="s">
        <v>556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556</v>
      </c>
      <c r="BK39" s="73" t="s">
        <v>557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3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6"/>
      <c r="C40" s="72"/>
      <c r="D40" s="72"/>
      <c r="E40" s="72"/>
      <c r="F40" s="256"/>
      <c r="G40" s="380"/>
      <c r="H40" s="359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684</v>
      </c>
      <c r="S40" s="60" t="s">
        <v>724</v>
      </c>
      <c r="T40" s="65">
        <v>100</v>
      </c>
      <c r="U40" s="30">
        <v>87649</v>
      </c>
      <c r="V40" s="30">
        <v>87612</v>
      </c>
      <c r="W40" s="65">
        <f>U40-V40</f>
        <v>37</v>
      </c>
      <c r="X40" s="65">
        <f>T40*W40</f>
        <v>3700</v>
      </c>
      <c r="Y40" s="97">
        <f>IF(S40="Kvarh(Lag)",X40/1000000,X40/1000)</f>
        <v>0.0037</v>
      </c>
      <c r="Z40" s="230"/>
      <c r="AA40" s="70" t="s">
        <v>674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674</v>
      </c>
      <c r="BK40" s="73" t="s">
        <v>675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3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1"/>
      <c r="B41" s="72"/>
      <c r="C41" s="72"/>
      <c r="D41" s="72"/>
      <c r="E41" s="72"/>
      <c r="F41" s="72"/>
      <c r="G41" s="382"/>
      <c r="H41" s="256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8"/>
      <c r="B42" s="383"/>
      <c r="C42" s="369"/>
      <c r="D42" s="369"/>
      <c r="E42" s="355"/>
      <c r="F42" s="355"/>
      <c r="G42" s="384"/>
      <c r="H42" s="356"/>
      <c r="I42" s="385"/>
      <c r="J42" s="386"/>
      <c r="K42" s="356"/>
      <c r="L42" s="356"/>
      <c r="M42" s="357"/>
      <c r="N42" s="30">
        <v>27</v>
      </c>
      <c r="O42" s="70" t="s">
        <v>351</v>
      </c>
      <c r="P42" s="73">
        <v>4865054</v>
      </c>
      <c r="Q42" s="30">
        <v>0</v>
      </c>
      <c r="R42" s="65" t="s">
        <v>684</v>
      </c>
      <c r="S42" s="60" t="s">
        <v>724</v>
      </c>
      <c r="T42" s="65">
        <v>1000</v>
      </c>
      <c r="U42" s="30">
        <v>80221</v>
      </c>
      <c r="V42" s="30">
        <v>78990</v>
      </c>
      <c r="W42" s="65">
        <f>U42-V42</f>
        <v>1231</v>
      </c>
      <c r="X42" s="65">
        <f>T42*W42</f>
        <v>1231000</v>
      </c>
      <c r="Y42" s="97">
        <f>IF(S42="Kvarh(Lag)",X42/1000000,X42/1000)</f>
        <v>1.231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618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619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8"/>
      <c r="B43" s="369"/>
      <c r="C43" s="369"/>
      <c r="D43" s="369"/>
      <c r="E43" s="138"/>
      <c r="F43" s="28"/>
      <c r="G43" s="382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684</v>
      </c>
      <c r="S43" s="60" t="s">
        <v>724</v>
      </c>
      <c r="T43" s="65">
        <v>1000</v>
      </c>
      <c r="U43" s="30">
        <v>110845</v>
      </c>
      <c r="V43" s="30">
        <v>108037</v>
      </c>
      <c r="W43" s="65">
        <f>U43-V43</f>
        <v>2808</v>
      </c>
      <c r="X43" s="65">
        <f>T43*W43</f>
        <v>2808000</v>
      </c>
      <c r="Y43" s="97">
        <f>IF(S43="Kvarh(Lag)",X43/1000000,X43/1000)</f>
        <v>2.808</v>
      </c>
      <c r="Z43" s="181"/>
      <c r="AA43" s="2" t="s">
        <v>551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551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7"/>
      <c r="B44" s="356"/>
      <c r="C44" s="356"/>
      <c r="D44" s="356"/>
      <c r="E44" s="356"/>
      <c r="F44" s="356"/>
      <c r="G44" s="191"/>
      <c r="H44" s="356"/>
      <c r="I44" s="356"/>
      <c r="J44" s="356"/>
      <c r="K44" s="356"/>
      <c r="L44" s="356"/>
      <c r="M44" s="357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8"/>
      <c r="B45" s="132"/>
      <c r="C45" s="132"/>
      <c r="D45" s="266"/>
      <c r="E45" s="266"/>
      <c r="F45" s="266"/>
      <c r="G45" s="266"/>
      <c r="H45" s="389"/>
      <c r="I45" s="266"/>
      <c r="J45" s="266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684</v>
      </c>
      <c r="S45" s="60" t="s">
        <v>724</v>
      </c>
      <c r="T45" s="65">
        <v>1000</v>
      </c>
      <c r="U45" s="30">
        <v>76879</v>
      </c>
      <c r="V45" s="30">
        <v>71740</v>
      </c>
      <c r="W45" s="65">
        <f>U45-V45</f>
        <v>5139</v>
      </c>
      <c r="X45" s="65">
        <f>T45*W45</f>
        <v>5139000</v>
      </c>
      <c r="Y45" s="97">
        <f>IF(S45="Kvarh(Lag)",X45/1000000,X45/1000)</f>
        <v>5.139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0"/>
      <c r="B46" s="132"/>
      <c r="C46" s="132"/>
      <c r="D46" s="132"/>
      <c r="E46" s="132"/>
      <c r="F46" s="132"/>
      <c r="G46" s="391"/>
      <c r="H46" s="391"/>
      <c r="I46" s="391"/>
      <c r="J46" s="391"/>
      <c r="K46" s="391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4"/>
      <c r="M47" s="357"/>
      <c r="N47" s="30">
        <v>30</v>
      </c>
      <c r="O47" s="70" t="s">
        <v>693</v>
      </c>
      <c r="P47" s="73">
        <v>4864954</v>
      </c>
      <c r="Q47" s="30">
        <v>0</v>
      </c>
      <c r="R47" s="65" t="s">
        <v>684</v>
      </c>
      <c r="S47" s="60" t="s">
        <v>724</v>
      </c>
      <c r="T47" s="65">
        <v>-1000</v>
      </c>
      <c r="U47" s="30">
        <v>27018</v>
      </c>
      <c r="V47" s="30">
        <v>25998</v>
      </c>
      <c r="W47" s="65">
        <f>U47-V47</f>
        <v>1020</v>
      </c>
      <c r="X47" s="65">
        <f>T47*W47</f>
        <v>-1020000</v>
      </c>
      <c r="Y47" s="97">
        <f>IF(S47="Kvarh(Lag)",X47/1000000,X47/1000)</f>
        <v>-1.02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5"/>
      <c r="B48" s="227"/>
      <c r="C48" s="227"/>
      <c r="D48" s="227"/>
      <c r="E48" s="227"/>
      <c r="F48" s="359" t="s">
        <v>294</v>
      </c>
      <c r="G48" s="360">
        <f>SUM(G31:G46)</f>
        <v>40.16607801734243</v>
      </c>
      <c r="H48" s="359" t="s">
        <v>773</v>
      </c>
      <c r="I48" s="227"/>
      <c r="J48" s="227"/>
      <c r="K48" s="227"/>
      <c r="L48" s="68"/>
      <c r="M48" s="173"/>
      <c r="N48" s="30">
        <v>31</v>
      </c>
      <c r="O48" s="70" t="s">
        <v>694</v>
      </c>
      <c r="P48" s="73">
        <v>4864955</v>
      </c>
      <c r="Q48" s="30">
        <v>0</v>
      </c>
      <c r="R48" s="65" t="s">
        <v>684</v>
      </c>
      <c r="S48" s="60" t="s">
        <v>724</v>
      </c>
      <c r="T48" s="65">
        <v>-1000</v>
      </c>
      <c r="U48" s="30">
        <v>29228</v>
      </c>
      <c r="V48" s="30">
        <v>28179</v>
      </c>
      <c r="W48" s="65">
        <f>U48-V48</f>
        <v>1049</v>
      </c>
      <c r="X48" s="65">
        <f>T48*W48</f>
        <v>-1049000</v>
      </c>
      <c r="Y48" s="97">
        <f>IF(S48="Kvarh(Lag)",X48/1000000,X48/1000)</f>
        <v>-1.049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5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7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684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69"/>
      <c r="BX50" s="42"/>
      <c r="BY50" s="224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0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32</v>
      </c>
      <c r="O52" s="70" t="s">
        <v>196</v>
      </c>
      <c r="P52" s="73">
        <v>4864843</v>
      </c>
      <c r="Q52" s="30">
        <v>0</v>
      </c>
      <c r="R52" s="65" t="s">
        <v>684</v>
      </c>
      <c r="S52" s="60" t="s">
        <v>724</v>
      </c>
      <c r="T52" s="65">
        <v>1000</v>
      </c>
      <c r="U52" s="30">
        <v>32992</v>
      </c>
      <c r="V52" s="30">
        <v>32075</v>
      </c>
      <c r="W52" s="65">
        <f>U52-V52</f>
        <v>917</v>
      </c>
      <c r="X52" s="65">
        <f>T52*W52</f>
        <v>917000</v>
      </c>
      <c r="Y52" s="97">
        <f>IF(S52="Kvarh(Lag)",X52/1000000,X52/1000)</f>
        <v>0.917</v>
      </c>
      <c r="Z52" s="183"/>
      <c r="AA52" s="41" t="s">
        <v>497</v>
      </c>
      <c r="AB52" s="217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684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69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>
        <v>33</v>
      </c>
      <c r="O53" s="43" t="s">
        <v>356</v>
      </c>
      <c r="P53" s="73">
        <v>4864844</v>
      </c>
      <c r="Q53" s="30">
        <v>0</v>
      </c>
      <c r="R53" s="30" t="s">
        <v>684</v>
      </c>
      <c r="S53" s="60" t="s">
        <v>724</v>
      </c>
      <c r="T53" s="65">
        <v>1000</v>
      </c>
      <c r="U53" s="30">
        <v>21666</v>
      </c>
      <c r="V53" s="30">
        <v>20630</v>
      </c>
      <c r="W53" s="65">
        <f>U53-V53</f>
        <v>1036</v>
      </c>
      <c r="X53" s="65">
        <f>T53*W53</f>
        <v>1036000</v>
      </c>
      <c r="Y53" s="97">
        <f>IF(S53="Kvarh(Lag)",X53/1000000,X53/1000)</f>
        <v>1.036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56"/>
      <c r="M54" s="357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1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2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56"/>
      <c r="M55" s="357"/>
      <c r="N55" s="30">
        <v>34</v>
      </c>
      <c r="O55" s="43" t="s">
        <v>558</v>
      </c>
      <c r="P55" s="73">
        <v>4865169</v>
      </c>
      <c r="Q55" s="30">
        <v>0</v>
      </c>
      <c r="R55" s="30" t="s">
        <v>684</v>
      </c>
      <c r="S55" s="60" t="s">
        <v>724</v>
      </c>
      <c r="T55" s="65">
        <v>1000</v>
      </c>
      <c r="U55" s="30">
        <v>64375</v>
      </c>
      <c r="V55" s="30">
        <v>62899</v>
      </c>
      <c r="W55" s="65">
        <f>U55-V55</f>
        <v>1476</v>
      </c>
      <c r="X55" s="65">
        <f>T55*W55</f>
        <v>1476000</v>
      </c>
      <c r="Y55" s="97">
        <f>IF(S55="Kvarh(Lag)",X55/1000000,X55/1000)</f>
        <v>1.476</v>
      </c>
      <c r="Z55" s="231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586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2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6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8"/>
      <c r="N57" s="30">
        <v>35</v>
      </c>
      <c r="O57" s="70" t="s">
        <v>660</v>
      </c>
      <c r="P57" s="73">
        <v>4864792</v>
      </c>
      <c r="Q57" s="30">
        <v>0</v>
      </c>
      <c r="R57" s="65" t="s">
        <v>684</v>
      </c>
      <c r="S57" s="60" t="s">
        <v>724</v>
      </c>
      <c r="T57" s="65">
        <v>-100</v>
      </c>
      <c r="U57" s="30">
        <v>384756</v>
      </c>
      <c r="V57" s="30">
        <v>365734</v>
      </c>
      <c r="W57" s="65">
        <f>U57-V57</f>
        <v>19022</v>
      </c>
      <c r="X57" s="65">
        <f>T57*W57</f>
        <v>-1902200</v>
      </c>
      <c r="Y57" s="97">
        <f>IF(S57="Kvarh(Lag)",X57/1000000,X57/1000)</f>
        <v>-1.9022</v>
      </c>
      <c r="Z57" s="232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659</v>
      </c>
      <c r="P58" s="73">
        <v>4864792</v>
      </c>
      <c r="Q58" s="30">
        <v>0</v>
      </c>
      <c r="R58" s="30" t="s">
        <v>684</v>
      </c>
      <c r="S58" s="60" t="s">
        <v>724</v>
      </c>
      <c r="T58" s="65">
        <v>100</v>
      </c>
      <c r="U58" s="30">
        <v>42529</v>
      </c>
      <c r="V58" s="30">
        <v>41782</v>
      </c>
      <c r="W58" s="65">
        <f>U58-V58</f>
        <v>747</v>
      </c>
      <c r="X58" s="65">
        <f>T58*W58</f>
        <v>74700</v>
      </c>
      <c r="Y58" s="97">
        <f>IF(S58="Kvarh(Lag)",X58/1000000,X58/1000)</f>
        <v>0.0747</v>
      </c>
      <c r="Z58" s="231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2"/>
      <c r="AA59" s="2" t="s">
        <v>558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558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601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2"/>
      <c r="AA60" s="2" t="s">
        <v>584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584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718</v>
      </c>
      <c r="P61" s="73">
        <v>4865170</v>
      </c>
      <c r="Q61" s="30"/>
      <c r="R61" s="65" t="s">
        <v>167</v>
      </c>
      <c r="S61" s="60" t="s">
        <v>724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2"/>
      <c r="AA61" s="2" t="s">
        <v>639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639</v>
      </c>
      <c r="BK61" s="6" t="s">
        <v>585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719</v>
      </c>
      <c r="P62" s="73">
        <v>4865170</v>
      </c>
      <c r="Q62" s="30"/>
      <c r="R62" s="65" t="s">
        <v>167</v>
      </c>
      <c r="S62" s="60" t="s">
        <v>724</v>
      </c>
      <c r="T62" s="65">
        <v>1000</v>
      </c>
      <c r="U62" s="30">
        <v>86</v>
      </c>
      <c r="V62" s="30">
        <v>86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2"/>
      <c r="AA62" s="2" t="s">
        <v>640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641</v>
      </c>
      <c r="BK62" s="6" t="s">
        <v>642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827</v>
      </c>
      <c r="P63" s="73">
        <v>4864824</v>
      </c>
      <c r="Q63" s="30"/>
      <c r="R63" s="65" t="s">
        <v>167</v>
      </c>
      <c r="S63" s="60" t="s">
        <v>724</v>
      </c>
      <c r="T63" s="65">
        <v>100</v>
      </c>
      <c r="U63" s="30">
        <v>116627</v>
      </c>
      <c r="V63" s="30">
        <v>104196</v>
      </c>
      <c r="W63" s="65">
        <f>U63-V63</f>
        <v>12431</v>
      </c>
      <c r="X63" s="65">
        <f>T63*W63</f>
        <v>1243100</v>
      </c>
      <c r="Y63" s="97">
        <f>IF(S63="Kvarh(Lag)",X63/1000000,X63/1000)</f>
        <v>1.2431</v>
      </c>
      <c r="Z63" s="232"/>
      <c r="AA63" s="2" t="s">
        <v>600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597</v>
      </c>
      <c r="BK63" s="6" t="s">
        <v>611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4"/>
      <c r="C64" s="274"/>
      <c r="D64" s="274"/>
      <c r="E64" s="274"/>
      <c r="F64" s="274"/>
      <c r="G64" s="274"/>
      <c r="H64" s="274"/>
      <c r="I64" s="275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6"/>
      <c r="AA64" s="41" t="s">
        <v>600</v>
      </c>
      <c r="AB64" s="217">
        <f t="shared" si="3"/>
        <v>0</v>
      </c>
      <c r="AC64" s="217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7">
        <v>0</v>
      </c>
      <c r="BI64" s="42"/>
      <c r="BJ64" s="41" t="s">
        <v>597</v>
      </c>
      <c r="BK64" s="74">
        <v>4865170</v>
      </c>
      <c r="BL64" s="42">
        <v>0</v>
      </c>
      <c r="BM64" s="42" t="s">
        <v>684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69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2"/>
      <c r="AA65" s="2" t="s">
        <v>599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598</v>
      </c>
      <c r="BK65" s="6" t="s">
        <v>612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4"/>
      <c r="C66" s="274"/>
      <c r="D66" s="274"/>
      <c r="E66" s="274"/>
      <c r="F66" s="274"/>
      <c r="G66" s="274"/>
      <c r="H66" s="274"/>
      <c r="I66" s="275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6"/>
      <c r="AA66" s="41" t="s">
        <v>599</v>
      </c>
      <c r="AB66" s="217">
        <f t="shared" si="3"/>
        <v>8</v>
      </c>
      <c r="AC66" s="217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7">
        <v>8</v>
      </c>
      <c r="BI66" s="42"/>
      <c r="BJ66" s="41" t="s">
        <v>598</v>
      </c>
      <c r="BK66" s="74">
        <v>4865170</v>
      </c>
      <c r="BL66" s="42">
        <v>0</v>
      </c>
      <c r="BM66" s="42" t="s">
        <v>684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69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2"/>
      <c r="AA67" s="2" t="s">
        <v>651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651</v>
      </c>
      <c r="BK67" s="6" t="s">
        <v>652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73">
        <v>4864824</v>
      </c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39.57755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/>
      <c r="Q70" s="98"/>
      <c r="S70" s="98"/>
      <c r="T70" s="98"/>
      <c r="U70" s="98"/>
      <c r="X70" s="108"/>
      <c r="Y70" s="99"/>
      <c r="Z70" s="179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39.57755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8" t="s">
        <v>295</v>
      </c>
      <c r="P73" s="209"/>
      <c r="Q73" s="209"/>
      <c r="R73" s="319"/>
      <c r="S73" s="320"/>
      <c r="T73" s="319"/>
      <c r="U73" s="319"/>
      <c r="V73" s="209"/>
      <c r="W73" s="321"/>
      <c r="X73" s="208"/>
      <c r="Y73" s="322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3" t="s">
        <v>205</v>
      </c>
      <c r="P74" s="310"/>
      <c r="Q74" s="310"/>
      <c r="R74" s="310"/>
      <c r="S74" s="324"/>
      <c r="T74" s="310"/>
      <c r="U74" s="310"/>
      <c r="V74" s="310"/>
      <c r="W74" s="325"/>
      <c r="X74" s="310"/>
      <c r="Y74" s="326">
        <f>Y72</f>
        <v>39.57755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3" t="s">
        <v>206</v>
      </c>
      <c r="P75" s="310"/>
      <c r="Q75" s="310"/>
      <c r="R75" s="310"/>
      <c r="S75" s="324"/>
      <c r="T75" s="310"/>
      <c r="U75" s="310"/>
      <c r="V75" s="310"/>
      <c r="W75" s="325"/>
      <c r="X75" s="310"/>
      <c r="Y75" s="326">
        <f>$Y$140</f>
        <v>5.3755000000000015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3" t="s">
        <v>248</v>
      </c>
      <c r="P76" s="310"/>
      <c r="Q76" s="310"/>
      <c r="R76" s="310"/>
      <c r="S76" s="324"/>
      <c r="T76" s="310"/>
      <c r="U76" s="310"/>
      <c r="V76" s="310"/>
      <c r="W76" s="325"/>
      <c r="X76" s="310"/>
      <c r="Y76" s="326">
        <f>'ROHTAK ROAD'!$L$57</f>
        <v>5.073486683942425</v>
      </c>
      <c r="Z76" s="182"/>
      <c r="BK76" s="6"/>
    </row>
    <row r="77" spans="15:63" ht="15" customHeight="1">
      <c r="O77" s="327" t="s">
        <v>310</v>
      </c>
      <c r="P77" s="313"/>
      <c r="Q77" s="313"/>
      <c r="R77" s="313"/>
      <c r="S77" s="313"/>
      <c r="T77" s="313"/>
      <c r="U77" s="313"/>
      <c r="V77" s="313"/>
      <c r="W77" s="313"/>
      <c r="X77" s="313"/>
      <c r="Y77" s="305">
        <f>SUM(Y74:Y76)</f>
        <v>50.02653668394243</v>
      </c>
      <c r="Z77" s="179"/>
      <c r="BK77" s="6"/>
    </row>
    <row r="78" spans="15:63" ht="15" customHeight="1">
      <c r="O78" s="328"/>
      <c r="P78" s="209"/>
      <c r="Q78" s="209"/>
      <c r="R78" s="209"/>
      <c r="S78" s="209"/>
      <c r="T78" s="209"/>
      <c r="U78" s="329"/>
      <c r="V78" s="209"/>
      <c r="W78" s="209"/>
      <c r="X78" s="330"/>
      <c r="Y78" s="209"/>
      <c r="Z78" s="179"/>
      <c r="BK78" s="6"/>
    </row>
    <row r="79" spans="15:63" ht="15" customHeight="1">
      <c r="O79" s="268"/>
      <c r="P79" s="231"/>
      <c r="Q79" s="231"/>
      <c r="R79" s="231"/>
      <c r="S79" s="231"/>
      <c r="T79" s="231"/>
      <c r="U79" s="331"/>
      <c r="V79" s="231"/>
      <c r="W79" s="231"/>
      <c r="X79" s="332"/>
      <c r="Y79" s="231"/>
      <c r="Z79" s="179"/>
      <c r="BK79" s="6"/>
    </row>
    <row r="80" spans="15:63" ht="15" customHeight="1">
      <c r="O80" s="268"/>
      <c r="P80" s="231"/>
      <c r="Q80" s="231"/>
      <c r="R80" s="231"/>
      <c r="S80" s="231"/>
      <c r="T80" s="231"/>
      <c r="U80" s="331"/>
      <c r="V80" s="231"/>
      <c r="W80" s="231"/>
      <c r="X80" s="332"/>
      <c r="Y80" s="231"/>
      <c r="Z80" s="179"/>
      <c r="BK80" s="6"/>
    </row>
    <row r="81" spans="15:63" ht="15" customHeight="1">
      <c r="O81" s="268"/>
      <c r="P81" s="231"/>
      <c r="Q81" s="231"/>
      <c r="R81" s="231"/>
      <c r="S81" s="231"/>
      <c r="T81" s="231"/>
      <c r="U81" s="331"/>
      <c r="V81" s="231"/>
      <c r="W81" s="231"/>
      <c r="X81" s="332"/>
      <c r="Y81" s="231"/>
      <c r="Z81" s="179"/>
      <c r="BK81" s="6"/>
    </row>
    <row r="82" spans="15:63" ht="15" customHeight="1">
      <c r="O82" s="110"/>
      <c r="P82" s="231"/>
      <c r="Q82" s="231"/>
      <c r="R82" s="231"/>
      <c r="S82" s="231"/>
      <c r="T82" s="231"/>
      <c r="U82" s="331"/>
      <c r="V82" s="231"/>
      <c r="W82" s="231"/>
      <c r="X82" s="332"/>
      <c r="Y82" s="231"/>
      <c r="Z82" s="179"/>
      <c r="BK82" s="6"/>
    </row>
    <row r="83" spans="15:63" ht="15" customHeight="1">
      <c r="O83" s="268"/>
      <c r="P83" s="231"/>
      <c r="Q83" s="231"/>
      <c r="R83" s="231"/>
      <c r="S83" s="231"/>
      <c r="T83" s="231"/>
      <c r="U83" s="331"/>
      <c r="V83" s="231"/>
      <c r="W83" s="231"/>
      <c r="X83" s="332"/>
      <c r="Y83" s="231"/>
      <c r="Z83" s="179"/>
      <c r="BK83" s="6"/>
    </row>
    <row r="84" spans="15:63" ht="15" customHeight="1">
      <c r="O84" s="268"/>
      <c r="P84" s="231"/>
      <c r="Q84" s="231"/>
      <c r="R84" s="231"/>
      <c r="S84" s="231"/>
      <c r="T84" s="231"/>
      <c r="U84" s="331"/>
      <c r="V84" s="231"/>
      <c r="W84" s="231"/>
      <c r="X84" s="332"/>
      <c r="Y84" s="231"/>
      <c r="Z84" s="179"/>
      <c r="BK84" s="6"/>
    </row>
    <row r="85" spans="15:63" ht="15" customHeight="1">
      <c r="O85" s="268"/>
      <c r="P85" s="231"/>
      <c r="Q85" s="231"/>
      <c r="R85" s="231"/>
      <c r="S85" s="231"/>
      <c r="T85" s="231"/>
      <c r="U85" s="331"/>
      <c r="V85" s="231"/>
      <c r="W85" s="231"/>
      <c r="X85" s="332"/>
      <c r="Y85" s="231"/>
      <c r="Z85" s="179"/>
      <c r="BK85" s="6"/>
    </row>
    <row r="86" spans="15:63" ht="15" customHeight="1">
      <c r="O86" s="268"/>
      <c r="P86" s="231"/>
      <c r="Q86" s="231"/>
      <c r="R86" s="231"/>
      <c r="S86" s="231"/>
      <c r="T86" s="231"/>
      <c r="U86" s="331"/>
      <c r="V86" s="231"/>
      <c r="W86" s="231"/>
      <c r="X86" s="332"/>
      <c r="Y86" s="231"/>
      <c r="Z86" s="179"/>
      <c r="BK86" s="6"/>
    </row>
    <row r="87" spans="15:63" ht="15" customHeight="1">
      <c r="O87" s="268"/>
      <c r="P87" s="231"/>
      <c r="Q87" s="231"/>
      <c r="R87" s="231"/>
      <c r="S87" s="231"/>
      <c r="T87" s="231"/>
      <c r="U87" s="331"/>
      <c r="V87" s="231"/>
      <c r="W87" s="231"/>
      <c r="X87" s="332"/>
      <c r="Y87" s="231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781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2"/>
      <c r="AD89" s="8"/>
      <c r="BK89" s="6" t="s">
        <v>234</v>
      </c>
    </row>
    <row r="90" spans="14:63" ht="18" customHeight="1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539</v>
      </c>
      <c r="AC90" s="3" t="s">
        <v>540</v>
      </c>
      <c r="BK90" s="6"/>
    </row>
    <row r="91" spans="14:75" ht="17.2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444" t="str">
        <f>H3</f>
        <v>     OCTOBER.-09</v>
      </c>
      <c r="V91" s="444" t="str">
        <f>V5</f>
        <v>      SEPT.-09</v>
      </c>
      <c r="W91" s="94" t="s">
        <v>217</v>
      </c>
      <c r="X91" s="94" t="s">
        <v>218</v>
      </c>
      <c r="Y91" s="94" t="s">
        <v>723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724</v>
      </c>
      <c r="T95" s="65">
        <f>BV95*-1</f>
        <v>-100</v>
      </c>
      <c r="U95" s="65">
        <v>55424</v>
      </c>
      <c r="V95" s="65">
        <v>54479</v>
      </c>
      <c r="W95" s="65">
        <f>U95-V95</f>
        <v>945</v>
      </c>
      <c r="X95" s="65">
        <f>T95*W95</f>
        <v>-94500</v>
      </c>
      <c r="Y95" s="97">
        <f>IF(S95="Kvarh(Lag)",X95/1000000,X95/1000)</f>
        <v>-0.0945</v>
      </c>
      <c r="Z95" s="294"/>
      <c r="AA95" s="5" t="s">
        <v>328</v>
      </c>
      <c r="AB95" s="219">
        <f>BRPL!AC176</f>
        <v>21</v>
      </c>
      <c r="AC95" s="219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4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80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684</v>
      </c>
      <c r="S98" s="60" t="s">
        <v>724</v>
      </c>
      <c r="T98" s="65">
        <v>100</v>
      </c>
      <c r="U98" s="65">
        <v>70862</v>
      </c>
      <c r="V98" s="65">
        <v>68933</v>
      </c>
      <c r="W98" s="65">
        <f>U98-V98</f>
        <v>1929</v>
      </c>
      <c r="X98" s="65">
        <f>T98*W98</f>
        <v>192900</v>
      </c>
      <c r="Y98" s="97">
        <f>IF(S98="Kvarh(Lag)",X98/1000000,X98/1000)</f>
        <v>0.1929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684</v>
      </c>
      <c r="S99" s="60" t="s">
        <v>724</v>
      </c>
      <c r="T99" s="65">
        <v>100</v>
      </c>
      <c r="U99" s="65">
        <v>114132</v>
      </c>
      <c r="V99" s="65">
        <v>109881</v>
      </c>
      <c r="W99" s="65">
        <f>U99-V99</f>
        <v>4251</v>
      </c>
      <c r="X99" s="65">
        <f>T99*W99</f>
        <v>425100</v>
      </c>
      <c r="Y99" s="97">
        <f>IF(S99="Kvarh(Lag)",X99/1000000,X99/1000)</f>
        <v>0.4251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684</v>
      </c>
      <c r="S100" s="60" t="s">
        <v>724</v>
      </c>
      <c r="T100" s="65">
        <v>100</v>
      </c>
      <c r="U100" s="65">
        <v>82450</v>
      </c>
      <c r="V100" s="65">
        <v>79044</v>
      </c>
      <c r="W100" s="65">
        <f>U100-V100</f>
        <v>3406</v>
      </c>
      <c r="X100" s="65">
        <f>T100*W100</f>
        <v>340600</v>
      </c>
      <c r="Y100" s="97">
        <f>IF(S100="Kvarh(Lag)",X100/1000000,X100/1000)</f>
        <v>0.3406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684</v>
      </c>
      <c r="S103" s="60" t="s">
        <v>724</v>
      </c>
      <c r="T103" s="65">
        <v>100</v>
      </c>
      <c r="U103" s="65">
        <v>64314</v>
      </c>
      <c r="V103" s="65">
        <v>62510</v>
      </c>
      <c r="W103" s="65">
        <f aca="true" t="shared" si="6" ref="W103:W109">U103-V103</f>
        <v>1804</v>
      </c>
      <c r="X103" s="65">
        <f aca="true" t="shared" si="7" ref="X103:X109">T103*W103</f>
        <v>180400</v>
      </c>
      <c r="Y103" s="97">
        <f aca="true" t="shared" si="8" ref="Y103:Y109">IF(S103="Kvarh(Lag)",X103/1000000,X103/1000)</f>
        <v>0.1804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684</v>
      </c>
      <c r="S104" s="60" t="s">
        <v>724</v>
      </c>
      <c r="T104" s="65">
        <v>100</v>
      </c>
      <c r="U104" s="65">
        <v>1873</v>
      </c>
      <c r="V104" s="65">
        <v>1798</v>
      </c>
      <c r="W104" s="65">
        <f t="shared" si="6"/>
        <v>75</v>
      </c>
      <c r="X104" s="65">
        <f t="shared" si="7"/>
        <v>7500</v>
      </c>
      <c r="Y104" s="97">
        <f t="shared" si="8"/>
        <v>0.0075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684</v>
      </c>
      <c r="S105" s="60" t="s">
        <v>724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684</v>
      </c>
      <c r="S106" s="60" t="s">
        <v>724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684</v>
      </c>
      <c r="S107" s="60" t="s">
        <v>724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684</v>
      </c>
      <c r="S108" s="60" t="s">
        <v>724</v>
      </c>
      <c r="T108" s="65">
        <v>100</v>
      </c>
      <c r="U108" s="65">
        <v>37157</v>
      </c>
      <c r="V108" s="65">
        <v>35372</v>
      </c>
      <c r="W108" s="65">
        <f t="shared" si="6"/>
        <v>1785</v>
      </c>
      <c r="X108" s="65">
        <f t="shared" si="7"/>
        <v>178500</v>
      </c>
      <c r="Y108" s="97">
        <f t="shared" si="8"/>
        <v>0.1785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589</v>
      </c>
      <c r="P109" s="73">
        <v>4902527</v>
      </c>
      <c r="Q109" s="30">
        <v>0</v>
      </c>
      <c r="R109" s="65" t="s">
        <v>684</v>
      </c>
      <c r="S109" s="60" t="s">
        <v>724</v>
      </c>
      <c r="T109" s="65">
        <v>100</v>
      </c>
      <c r="U109" s="65">
        <v>1501</v>
      </c>
      <c r="V109" s="65">
        <v>1501</v>
      </c>
      <c r="W109" s="65">
        <f t="shared" si="6"/>
        <v>0</v>
      </c>
      <c r="X109" s="65">
        <f t="shared" si="7"/>
        <v>0</v>
      </c>
      <c r="Y109" s="97">
        <f t="shared" si="8"/>
        <v>0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684</v>
      </c>
      <c r="S111" s="60" t="s">
        <v>724</v>
      </c>
      <c r="T111" s="65">
        <v>100</v>
      </c>
      <c r="U111" s="65">
        <v>92043</v>
      </c>
      <c r="V111" s="65">
        <v>89349</v>
      </c>
      <c r="W111" s="65">
        <f>U111-V111</f>
        <v>2694</v>
      </c>
      <c r="X111" s="65">
        <f>T111*W111</f>
        <v>269400</v>
      </c>
      <c r="Y111" s="97">
        <f>IF(S111="Kvarh(Lag)",X111/1000000,X111/1000)</f>
        <v>0.2694</v>
      </c>
      <c r="Z111" s="179"/>
      <c r="AA111" s="5"/>
      <c r="AB111" s="291"/>
      <c r="AC111" s="291"/>
      <c r="AD111" s="291"/>
      <c r="AE111" s="26"/>
      <c r="AF111" s="291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684</v>
      </c>
      <c r="S112" s="60" t="s">
        <v>724</v>
      </c>
      <c r="T112" s="65">
        <v>100</v>
      </c>
      <c r="U112" s="65">
        <v>55039</v>
      </c>
      <c r="V112" s="65">
        <v>52362</v>
      </c>
      <c r="W112" s="65">
        <f>U112-V112</f>
        <v>2677</v>
      </c>
      <c r="X112" s="65">
        <f>T112*W112</f>
        <v>267700</v>
      </c>
      <c r="Y112" s="97">
        <f>IF(S112="Kvarh(Lag)",X112/1000000,X112/1000)</f>
        <v>0.2677</v>
      </c>
      <c r="Z112" s="179"/>
      <c r="AA112" s="5"/>
      <c r="AB112" s="217"/>
      <c r="AC112" s="217"/>
      <c r="AD112" s="217"/>
      <c r="AE112" s="26"/>
      <c r="AF112" s="217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684</v>
      </c>
      <c r="S113" s="60" t="s">
        <v>724</v>
      </c>
      <c r="T113" s="65">
        <v>100</v>
      </c>
      <c r="U113" s="65">
        <v>36706</v>
      </c>
      <c r="V113" s="65">
        <v>34646</v>
      </c>
      <c r="W113" s="65">
        <f>U113-V113</f>
        <v>2060</v>
      </c>
      <c r="X113" s="65">
        <f>T113*W113</f>
        <v>206000</v>
      </c>
      <c r="Y113" s="97">
        <f>IF(S113="Kvarh(Lag)",X113/1000000,X113/1000)</f>
        <v>0.206</v>
      </c>
      <c r="Z113" s="179"/>
      <c r="AA113" s="5"/>
      <c r="AB113" s="217"/>
      <c r="AC113" s="217"/>
      <c r="AD113" s="217"/>
      <c r="AE113" s="26"/>
      <c r="AF113" s="217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684</v>
      </c>
      <c r="S114" s="60" t="s">
        <v>724</v>
      </c>
      <c r="T114" s="65">
        <v>100</v>
      </c>
      <c r="U114" s="65">
        <v>61353</v>
      </c>
      <c r="V114" s="65">
        <v>58885</v>
      </c>
      <c r="W114" s="65">
        <f>U114-V114</f>
        <v>2468</v>
      </c>
      <c r="X114" s="65">
        <f>T114*W114</f>
        <v>246800</v>
      </c>
      <c r="Y114" s="97">
        <f>IF(S114="Kvarh(Lag)",X114/1000000,X114/1000)</f>
        <v>0.2468</v>
      </c>
      <c r="Z114" s="179"/>
      <c r="AA114" s="5"/>
      <c r="AB114" s="217"/>
      <c r="AC114" s="217"/>
      <c r="AD114" s="217"/>
      <c r="AE114" s="26"/>
      <c r="AF114" s="217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815</v>
      </c>
      <c r="P116" s="73">
        <v>4864807</v>
      </c>
      <c r="Q116" s="30">
        <v>0</v>
      </c>
      <c r="R116" s="65" t="s">
        <v>684</v>
      </c>
      <c r="S116" s="60" t="s">
        <v>724</v>
      </c>
      <c r="T116" s="65">
        <f>BV116</f>
        <v>100</v>
      </c>
      <c r="U116" s="65">
        <v>222943</v>
      </c>
      <c r="V116" s="65">
        <v>210518</v>
      </c>
      <c r="W116" s="65">
        <f>U116-V116</f>
        <v>12425</v>
      </c>
      <c r="X116" s="65">
        <f>T116*W116</f>
        <v>1242500</v>
      </c>
      <c r="Y116" s="97">
        <f>IF(S116="Kvarh(Lag)",X116/1000000,X116/1000)</f>
        <v>1.2425</v>
      </c>
      <c r="Z116" s="294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776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1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684</v>
      </c>
      <c r="S117" s="60" t="s">
        <v>724</v>
      </c>
      <c r="T117" s="65">
        <f>BV117</f>
        <v>100</v>
      </c>
      <c r="U117" s="65">
        <v>57623</v>
      </c>
      <c r="V117" s="65">
        <v>55842</v>
      </c>
      <c r="W117" s="65">
        <f>U117-V117</f>
        <v>1781</v>
      </c>
      <c r="X117" s="65">
        <f>T117*W117</f>
        <v>178100</v>
      </c>
      <c r="Y117" s="97">
        <f>IF(S117="Kvarh(Lag)",X117/1000000,X117/1000)</f>
        <v>0.1781</v>
      </c>
      <c r="Z117" s="294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1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820</v>
      </c>
      <c r="P118" s="73">
        <v>4902571</v>
      </c>
      <c r="Q118" s="30">
        <v>0</v>
      </c>
      <c r="R118" s="65" t="s">
        <v>684</v>
      </c>
      <c r="S118" s="60" t="s">
        <v>724</v>
      </c>
      <c r="T118" s="65">
        <v>300</v>
      </c>
      <c r="U118" s="65">
        <v>109</v>
      </c>
      <c r="V118" s="65">
        <v>109</v>
      </c>
      <c r="W118" s="65">
        <f>U118-V118</f>
        <v>0</v>
      </c>
      <c r="X118" s="65">
        <f>T118*W118</f>
        <v>0</v>
      </c>
      <c r="Y118" s="97">
        <f>IF(S118="Kvarh(Lag)",X118/1000000,X118/1000)</f>
        <v>0</v>
      </c>
      <c r="Z118" s="294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1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823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4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1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589</v>
      </c>
      <c r="P121" s="73">
        <v>4902535</v>
      </c>
      <c r="Q121" s="30">
        <v>0</v>
      </c>
      <c r="R121" s="65" t="s">
        <v>684</v>
      </c>
      <c r="S121" s="60" t="s">
        <v>724</v>
      </c>
      <c r="T121" s="65">
        <v>100</v>
      </c>
      <c r="U121" s="65">
        <v>7790</v>
      </c>
      <c r="V121" s="65">
        <v>6952</v>
      </c>
      <c r="W121" s="65">
        <f aca="true" t="shared" si="9" ref="W121:W126">U121-V121</f>
        <v>838</v>
      </c>
      <c r="X121" s="65">
        <f aca="true" t="shared" si="10" ref="X121:X126">T121*W121</f>
        <v>83800</v>
      </c>
      <c r="Y121" s="97">
        <f aca="true" t="shared" si="11" ref="Y121:Y126">IF(S121="Kvarh(Lag)",X121/1000000,X121/1000)</f>
        <v>0.0838</v>
      </c>
      <c r="Z121" s="246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684</v>
      </c>
      <c r="S122" s="60" t="s">
        <v>724</v>
      </c>
      <c r="T122" s="65">
        <v>100</v>
      </c>
      <c r="U122" s="65">
        <v>12610</v>
      </c>
      <c r="V122" s="65">
        <v>11424</v>
      </c>
      <c r="W122" s="65">
        <f t="shared" si="9"/>
        <v>1186</v>
      </c>
      <c r="X122" s="65">
        <f t="shared" si="10"/>
        <v>118600</v>
      </c>
      <c r="Y122" s="97">
        <f t="shared" si="11"/>
        <v>0.1186</v>
      </c>
      <c r="Z122" s="231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684</v>
      </c>
      <c r="S123" s="60" t="s">
        <v>724</v>
      </c>
      <c r="T123" s="65">
        <v>100</v>
      </c>
      <c r="U123" s="65">
        <v>68718</v>
      </c>
      <c r="V123" s="65">
        <v>65657</v>
      </c>
      <c r="W123" s="65">
        <f t="shared" si="9"/>
        <v>3061</v>
      </c>
      <c r="X123" s="65">
        <f t="shared" si="10"/>
        <v>306100</v>
      </c>
      <c r="Y123" s="97">
        <f t="shared" si="11"/>
        <v>0.3061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684</v>
      </c>
      <c r="S124" s="60" t="s">
        <v>724</v>
      </c>
      <c r="T124" s="65">
        <v>100</v>
      </c>
      <c r="U124" s="65">
        <v>53186</v>
      </c>
      <c r="V124" s="65">
        <v>50899</v>
      </c>
      <c r="W124" s="65">
        <f t="shared" si="9"/>
        <v>2287</v>
      </c>
      <c r="X124" s="65">
        <f t="shared" si="10"/>
        <v>228700</v>
      </c>
      <c r="Y124" s="97">
        <f t="shared" si="11"/>
        <v>0.2287</v>
      </c>
      <c r="Z124" s="231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684</v>
      </c>
      <c r="S125" s="60" t="s">
        <v>724</v>
      </c>
      <c r="T125" s="65">
        <v>100</v>
      </c>
      <c r="U125" s="65">
        <v>3339</v>
      </c>
      <c r="V125" s="65">
        <v>2784</v>
      </c>
      <c r="W125" s="65">
        <f t="shared" si="9"/>
        <v>555</v>
      </c>
      <c r="X125" s="65">
        <f t="shared" si="10"/>
        <v>55500</v>
      </c>
      <c r="Y125" s="97">
        <f t="shared" si="11"/>
        <v>0.0555</v>
      </c>
      <c r="Z125" s="231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684</v>
      </c>
      <c r="S126" s="60" t="s">
        <v>724</v>
      </c>
      <c r="T126" s="65">
        <v>100</v>
      </c>
      <c r="U126" s="65">
        <v>31552</v>
      </c>
      <c r="V126" s="65">
        <v>31552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1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1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684</v>
      </c>
      <c r="S129" s="60" t="s">
        <v>724</v>
      </c>
      <c r="T129" s="65">
        <v>100</v>
      </c>
      <c r="U129" s="65">
        <v>66581</v>
      </c>
      <c r="V129" s="65">
        <v>64464</v>
      </c>
      <c r="W129" s="65">
        <f>U129-V129</f>
        <v>2117</v>
      </c>
      <c r="X129" s="65">
        <f>T129*W129</f>
        <v>211700</v>
      </c>
      <c r="Y129" s="97">
        <f>IF(S129="Kvarh(Lag)",X129/1000000,X129/1000)</f>
        <v>0.2117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684</v>
      </c>
      <c r="S130" s="60" t="s">
        <v>724</v>
      </c>
      <c r="T130" s="65">
        <v>100</v>
      </c>
      <c r="U130" s="65">
        <v>62404</v>
      </c>
      <c r="V130" s="65">
        <v>60184</v>
      </c>
      <c r="W130" s="65">
        <f>U130-V130</f>
        <v>2220</v>
      </c>
      <c r="X130" s="65">
        <f>T130*W130</f>
        <v>222000</v>
      </c>
      <c r="Y130" s="97">
        <f>IF(S130="Kvarh(Lag)",X130/1000000,X130/1000)</f>
        <v>0.222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684</v>
      </c>
      <c r="S131" s="60" t="s">
        <v>724</v>
      </c>
      <c r="T131" s="65">
        <v>100</v>
      </c>
      <c r="U131" s="65">
        <v>85960</v>
      </c>
      <c r="V131" s="65">
        <v>82939</v>
      </c>
      <c r="W131" s="65">
        <f>U131-V131</f>
        <v>3021</v>
      </c>
      <c r="X131" s="65">
        <f>T131*W131</f>
        <v>302100</v>
      </c>
      <c r="Y131" s="97">
        <f>IF(S131="Kvarh(Lag)",X131/1000000,X131/1000)</f>
        <v>0.3021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653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654</v>
      </c>
      <c r="P133" s="73">
        <v>4902514</v>
      </c>
      <c r="Q133" s="30">
        <v>0</v>
      </c>
      <c r="R133" s="65" t="s">
        <v>684</v>
      </c>
      <c r="S133" s="60" t="s">
        <v>724</v>
      </c>
      <c r="T133" s="65">
        <v>1000</v>
      </c>
      <c r="U133" s="65">
        <v>2722</v>
      </c>
      <c r="V133" s="65">
        <v>2498</v>
      </c>
      <c r="W133" s="65">
        <f>U133-V133</f>
        <v>224</v>
      </c>
      <c r="X133" s="65">
        <f>T133*W133</f>
        <v>224000</v>
      </c>
      <c r="Y133" s="97">
        <f>IF(S133="Kvarh(Lag)",X133/1000000,X133/1000)</f>
        <v>0.224</v>
      </c>
      <c r="Z133" s="231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655</v>
      </c>
      <c r="P134" s="73">
        <v>4902514</v>
      </c>
      <c r="Q134" s="30">
        <v>0</v>
      </c>
      <c r="R134" s="65" t="s">
        <v>684</v>
      </c>
      <c r="S134" s="60" t="s">
        <v>724</v>
      </c>
      <c r="T134" s="65">
        <v>-1000</v>
      </c>
      <c r="U134" s="65">
        <v>79</v>
      </c>
      <c r="V134" s="65">
        <v>79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1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656</v>
      </c>
      <c r="P135" s="73">
        <v>4902516</v>
      </c>
      <c r="Q135" s="30">
        <v>0</v>
      </c>
      <c r="R135" s="65" t="s">
        <v>684</v>
      </c>
      <c r="S135" s="65" t="s">
        <v>724</v>
      </c>
      <c r="T135" s="65">
        <v>1000</v>
      </c>
      <c r="U135" s="65">
        <v>208</v>
      </c>
      <c r="V135" s="65">
        <v>187</v>
      </c>
      <c r="W135" s="65">
        <f>U135-V135</f>
        <v>21</v>
      </c>
      <c r="X135" s="65">
        <f>T135*W135</f>
        <v>21000</v>
      </c>
      <c r="Y135" s="97">
        <f>IF(S135="Kvarh(Lag)",X135/1000000,X135/1000)</f>
        <v>0.021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657</v>
      </c>
      <c r="P136" s="73">
        <v>4902516</v>
      </c>
      <c r="Q136" s="30">
        <v>0</v>
      </c>
      <c r="R136" s="65" t="s">
        <v>684</v>
      </c>
      <c r="S136" s="65" t="s">
        <v>724</v>
      </c>
      <c r="T136" s="65">
        <v>-1000</v>
      </c>
      <c r="U136" s="65">
        <v>1291</v>
      </c>
      <c r="V136" s="65">
        <v>1252</v>
      </c>
      <c r="W136" s="65">
        <f>U136-V136</f>
        <v>39</v>
      </c>
      <c r="X136" s="65">
        <f>T136*W136</f>
        <v>-39000</v>
      </c>
      <c r="Y136" s="97">
        <f>IF(S136="Kvarh(Lag)",X136/1000000,X136/1000)</f>
        <v>-0.039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571</v>
      </c>
      <c r="X140" s="65"/>
      <c r="Y140" s="100">
        <f>SUM(Y94:Y139)</f>
        <v>5.3755000000000015</v>
      </c>
      <c r="Z140" s="238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7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="115" zoomScaleSheetLayoutView="115" workbookViewId="0" topLeftCell="O237">
      <selection activeCell="V257" sqref="V257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10.14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830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840</v>
      </c>
      <c r="H3" s="454" t="str">
        <f>NDPL!H3</f>
        <v>     OCTOBER.-09</v>
      </c>
      <c r="O3" s="91" t="s">
        <v>689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770</v>
      </c>
      <c r="H4"/>
      <c r="O4" s="91" t="s">
        <v>835</v>
      </c>
      <c r="V4" s="455" t="str">
        <f>H3</f>
        <v>     OCTOBER.-09</v>
      </c>
      <c r="AE4" s="8"/>
      <c r="BN4" s="3" t="s">
        <v>235</v>
      </c>
    </row>
    <row r="5" spans="3:26" ht="17.25" customHeight="1">
      <c r="C5" s="21" t="s">
        <v>251</v>
      </c>
      <c r="H5"/>
      <c r="I5" s="452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3" t="s">
        <v>236</v>
      </c>
    </row>
    <row r="6" spans="8:111" ht="18.7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4" t="str">
        <f>H3</f>
        <v>     OCTOBER.-09</v>
      </c>
      <c r="V6" s="444" t="str">
        <f>NDPL!V5</f>
        <v>      SEPT.-09</v>
      </c>
      <c r="W6" s="94" t="s">
        <v>217</v>
      </c>
      <c r="X6" s="94" t="s">
        <v>218</v>
      </c>
      <c r="Y6" s="94" t="s">
        <v>723</v>
      </c>
      <c r="Z6" s="129"/>
      <c r="AA6" s="54"/>
      <c r="AB6" s="3" t="s">
        <v>187</v>
      </c>
      <c r="AC6" s="22" t="s">
        <v>679</v>
      </c>
      <c r="AD6" s="22" t="s">
        <v>677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684</v>
      </c>
      <c r="S9" s="60" t="s">
        <v>724</v>
      </c>
      <c r="T9" s="65">
        <v>100</v>
      </c>
      <c r="U9" s="65">
        <v>120286</v>
      </c>
      <c r="V9" s="65">
        <v>116387</v>
      </c>
      <c r="W9" s="65">
        <f aca="true" t="shared" si="0" ref="W9:W15">U9-V9</f>
        <v>3899</v>
      </c>
      <c r="X9" s="65">
        <f aca="true" t="shared" si="1" ref="X9:X15">T9*W9</f>
        <v>389900</v>
      </c>
      <c r="Y9" s="97">
        <f aca="true" t="shared" si="2" ref="Y9:Y15">IF(S9="Kvarh(Lag)",X9/1000000,X9/1000)</f>
        <v>0.3899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684</v>
      </c>
      <c r="S10" s="60" t="s">
        <v>724</v>
      </c>
      <c r="T10" s="65">
        <v>100</v>
      </c>
      <c r="U10" s="65">
        <v>237859</v>
      </c>
      <c r="V10" s="65">
        <v>237859</v>
      </c>
      <c r="W10" s="65">
        <f t="shared" si="0"/>
        <v>0</v>
      </c>
      <c r="X10" s="65">
        <f t="shared" si="1"/>
        <v>0</v>
      </c>
      <c r="Y10" s="97">
        <f t="shared" si="2"/>
        <v>0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684</v>
      </c>
      <c r="S11" s="60" t="s">
        <v>724</v>
      </c>
      <c r="T11" s="65">
        <v>100</v>
      </c>
      <c r="U11" s="65">
        <v>182753</v>
      </c>
      <c r="V11" s="65">
        <v>177592</v>
      </c>
      <c r="W11" s="65">
        <f t="shared" si="0"/>
        <v>5161</v>
      </c>
      <c r="X11" s="65">
        <f t="shared" si="1"/>
        <v>516100</v>
      </c>
      <c r="Y11" s="97">
        <f t="shared" si="2"/>
        <v>0.5161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684</v>
      </c>
      <c r="S12" s="60" t="s">
        <v>724</v>
      </c>
      <c r="T12" s="65">
        <v>100</v>
      </c>
      <c r="U12" s="65">
        <v>113865</v>
      </c>
      <c r="V12" s="65">
        <v>110909</v>
      </c>
      <c r="W12" s="65">
        <f t="shared" si="0"/>
        <v>2956</v>
      </c>
      <c r="X12" s="65">
        <f t="shared" si="1"/>
        <v>295600</v>
      </c>
      <c r="Y12" s="97">
        <f t="shared" si="2"/>
        <v>0.2956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684</v>
      </c>
      <c r="S13" s="60" t="s">
        <v>724</v>
      </c>
      <c r="T13" s="65">
        <v>100</v>
      </c>
      <c r="U13" s="65">
        <v>9015</v>
      </c>
      <c r="V13" s="65">
        <v>9015</v>
      </c>
      <c r="W13" s="65">
        <f t="shared" si="0"/>
        <v>0</v>
      </c>
      <c r="X13" s="65">
        <f t="shared" si="1"/>
        <v>0</v>
      </c>
      <c r="Y13" s="97">
        <f t="shared" si="2"/>
        <v>0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684</v>
      </c>
      <c r="S14" s="60" t="s">
        <v>724</v>
      </c>
      <c r="T14" s="65">
        <v>100</v>
      </c>
      <c r="U14" s="65">
        <v>197895</v>
      </c>
      <c r="V14" s="65">
        <v>192310</v>
      </c>
      <c r="W14" s="65">
        <f t="shared" si="0"/>
        <v>5585</v>
      </c>
      <c r="X14" s="65">
        <f t="shared" si="1"/>
        <v>558500</v>
      </c>
      <c r="Y14" s="97">
        <f t="shared" si="2"/>
        <v>0.5585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684</v>
      </c>
      <c r="S15" s="60" t="s">
        <v>724</v>
      </c>
      <c r="T15" s="65">
        <v>100</v>
      </c>
      <c r="U15" s="65">
        <v>219435</v>
      </c>
      <c r="V15" s="65">
        <v>218543</v>
      </c>
      <c r="W15" s="65">
        <f t="shared" si="0"/>
        <v>892</v>
      </c>
      <c r="X15" s="65">
        <f t="shared" si="1"/>
        <v>89200</v>
      </c>
      <c r="Y15" s="97">
        <f t="shared" si="2"/>
        <v>0.0892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48"/>
      <c r="B18" s="349" t="s">
        <v>771</v>
      </c>
      <c r="C18" s="350"/>
      <c r="D18" s="350"/>
      <c r="E18" s="350"/>
      <c r="F18" s="350"/>
      <c r="G18" s="350"/>
      <c r="H18" s="350"/>
      <c r="I18" s="350"/>
      <c r="J18" s="351"/>
      <c r="K18" s="351"/>
      <c r="L18" s="351"/>
      <c r="M18" s="352"/>
      <c r="N18" s="30"/>
      <c r="O18" s="212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3"/>
      <c r="B19" s="283"/>
      <c r="C19" s="283"/>
      <c r="D19" s="283"/>
      <c r="E19" s="283"/>
      <c r="F19" s="283"/>
      <c r="G19" s="283"/>
      <c r="H19" s="283"/>
      <c r="I19" s="283"/>
      <c r="J19" s="68"/>
      <c r="K19" s="68"/>
      <c r="L19" s="68"/>
      <c r="M19" s="173"/>
      <c r="N19" s="30">
        <v>11</v>
      </c>
      <c r="O19" s="64" t="s">
        <v>699</v>
      </c>
      <c r="P19" s="73">
        <v>4864831</v>
      </c>
      <c r="Q19" s="30" t="e">
        <v>#REF!</v>
      </c>
      <c r="R19" s="65" t="s">
        <v>684</v>
      </c>
      <c r="S19" s="60" t="s">
        <v>724</v>
      </c>
      <c r="T19" s="65">
        <v>1000</v>
      </c>
      <c r="U19" s="65">
        <v>17813</v>
      </c>
      <c r="V19" s="65">
        <v>17813</v>
      </c>
      <c r="W19" s="65">
        <f aca="true" t="shared" si="6" ref="W19:W29">U19-V19</f>
        <v>0</v>
      </c>
      <c r="X19" s="65">
        <f aca="true" t="shared" si="7" ref="X19:X29">T19*W19</f>
        <v>0</v>
      </c>
      <c r="Y19" s="97">
        <f aca="true" t="shared" si="8" ref="Y19:Y29">IF(S19="Kvarh(Lag)",X19/1000000,X19/1000)</f>
        <v>0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544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3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3"/>
      <c r="B20" s="283"/>
      <c r="C20" s="283"/>
      <c r="D20" s="283"/>
      <c r="E20" s="283"/>
      <c r="F20" s="283"/>
      <c r="G20" s="283"/>
      <c r="H20" s="283"/>
      <c r="I20" s="283"/>
      <c r="J20" s="68"/>
      <c r="K20" s="68"/>
      <c r="L20" s="68"/>
      <c r="M20" s="173"/>
      <c r="N20" s="30">
        <v>12</v>
      </c>
      <c r="O20" s="64" t="s">
        <v>671</v>
      </c>
      <c r="P20" s="73">
        <v>4864832</v>
      </c>
      <c r="Q20" s="30" t="e">
        <v>#REF!</v>
      </c>
      <c r="R20" s="65" t="s">
        <v>684</v>
      </c>
      <c r="S20" s="60" t="s">
        <v>724</v>
      </c>
      <c r="T20" s="65">
        <v>1000</v>
      </c>
      <c r="U20" s="65">
        <v>23688</v>
      </c>
      <c r="V20" s="65">
        <v>21680</v>
      </c>
      <c r="W20" s="65">
        <f t="shared" si="6"/>
        <v>2008</v>
      </c>
      <c r="X20" s="65">
        <f t="shared" si="7"/>
        <v>2008000</v>
      </c>
      <c r="Y20" s="97">
        <f t="shared" si="8"/>
        <v>2.008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543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3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4"/>
      <c r="B21" s="256"/>
      <c r="C21" s="256"/>
      <c r="D21" s="256"/>
      <c r="E21" s="256"/>
      <c r="F21" s="256"/>
      <c r="G21" s="256"/>
      <c r="H21" s="256"/>
      <c r="I21" s="355"/>
      <c r="J21" s="356"/>
      <c r="K21" s="356"/>
      <c r="L21" s="356"/>
      <c r="M21" s="357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684</v>
      </c>
      <c r="S21" s="60" t="s">
        <v>724</v>
      </c>
      <c r="T21" s="65">
        <v>1000</v>
      </c>
      <c r="U21" s="65">
        <v>25199</v>
      </c>
      <c r="V21" s="65">
        <v>24917</v>
      </c>
      <c r="W21" s="65">
        <f t="shared" si="6"/>
        <v>282</v>
      </c>
      <c r="X21" s="65">
        <f t="shared" si="7"/>
        <v>282000</v>
      </c>
      <c r="Y21" s="97">
        <f t="shared" si="8"/>
        <v>0.282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684</v>
      </c>
      <c r="S22" s="60" t="s">
        <v>724</v>
      </c>
      <c r="T22" s="65">
        <v>1000</v>
      </c>
      <c r="U22" s="65">
        <v>20831</v>
      </c>
      <c r="V22" s="65">
        <v>19930</v>
      </c>
      <c r="W22" s="65">
        <f t="shared" si="6"/>
        <v>901</v>
      </c>
      <c r="X22" s="65">
        <f t="shared" si="7"/>
        <v>901000</v>
      </c>
      <c r="Y22" s="97">
        <f t="shared" si="8"/>
        <v>0.901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4"/>
      <c r="B23" s="256"/>
      <c r="C23" s="256"/>
      <c r="D23" s="256"/>
      <c r="E23" s="256"/>
      <c r="F23" s="256"/>
      <c r="G23" s="256"/>
      <c r="H23" s="256"/>
      <c r="I23" s="355"/>
      <c r="J23" s="356"/>
      <c r="K23" s="356"/>
      <c r="L23" s="356"/>
      <c r="M23" s="357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684</v>
      </c>
      <c r="S23" s="60" t="s">
        <v>724</v>
      </c>
      <c r="T23" s="65">
        <v>1000</v>
      </c>
      <c r="U23" s="30">
        <v>21840</v>
      </c>
      <c r="V23" s="30">
        <v>20714</v>
      </c>
      <c r="W23" s="65">
        <f t="shared" si="6"/>
        <v>1126</v>
      </c>
      <c r="X23" s="65">
        <f t="shared" si="7"/>
        <v>1126000</v>
      </c>
      <c r="Y23" s="97">
        <f t="shared" si="8"/>
        <v>1.126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4"/>
      <c r="B24" s="256"/>
      <c r="C24" s="256"/>
      <c r="D24" s="256"/>
      <c r="E24" s="256"/>
      <c r="F24" s="256"/>
      <c r="G24" s="256"/>
      <c r="H24" s="256"/>
      <c r="I24" s="355"/>
      <c r="J24" s="356"/>
      <c r="K24" s="356"/>
      <c r="L24" s="356"/>
      <c r="M24" s="357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684</v>
      </c>
      <c r="S24" s="60" t="s">
        <v>724</v>
      </c>
      <c r="T24" s="65">
        <v>1000</v>
      </c>
      <c r="U24" s="30">
        <v>35743</v>
      </c>
      <c r="V24" s="30">
        <v>35302</v>
      </c>
      <c r="W24" s="65">
        <f t="shared" si="6"/>
        <v>441</v>
      </c>
      <c r="X24" s="65">
        <f t="shared" si="7"/>
        <v>441000</v>
      </c>
      <c r="Y24" s="97">
        <f t="shared" si="8"/>
        <v>0.441</v>
      </c>
      <c r="Z24" s="144"/>
      <c r="AA24" s="54"/>
      <c r="AB24" s="65" t="s">
        <v>676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676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5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684</v>
      </c>
      <c r="S25" s="60" t="s">
        <v>724</v>
      </c>
      <c r="T25" s="65">
        <v>1000</v>
      </c>
      <c r="U25" s="30">
        <v>66227</v>
      </c>
      <c r="V25" s="30">
        <v>65222</v>
      </c>
      <c r="W25" s="65">
        <f t="shared" si="6"/>
        <v>1005</v>
      </c>
      <c r="X25" s="65">
        <f t="shared" si="7"/>
        <v>1005000</v>
      </c>
      <c r="Y25" s="97">
        <f t="shared" si="8"/>
        <v>1.005</v>
      </c>
      <c r="Z25" s="144"/>
      <c r="AA25" s="54"/>
      <c r="AB25" s="65" t="s">
        <v>670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671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3"/>
      <c r="J26" s="68"/>
      <c r="K26" s="68"/>
      <c r="L26" s="68"/>
      <c r="M26" s="173"/>
      <c r="N26" s="30">
        <v>18</v>
      </c>
      <c r="O26" s="64" t="s">
        <v>700</v>
      </c>
      <c r="P26" s="73">
        <v>4864838</v>
      </c>
      <c r="Q26" s="30" t="e">
        <v>#REF!</v>
      </c>
      <c r="R26" s="65" t="s">
        <v>684</v>
      </c>
      <c r="S26" s="60" t="s">
        <v>724</v>
      </c>
      <c r="T26" s="65">
        <v>1000</v>
      </c>
      <c r="U26" s="30">
        <v>15159</v>
      </c>
      <c r="V26" s="30">
        <v>13851</v>
      </c>
      <c r="W26" s="65">
        <f t="shared" si="6"/>
        <v>1308</v>
      </c>
      <c r="X26" s="65">
        <f t="shared" si="7"/>
        <v>1308000</v>
      </c>
      <c r="Y26" s="97">
        <f t="shared" si="8"/>
        <v>1.308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3"/>
      <c r="J27" s="68"/>
      <c r="K27" s="68"/>
      <c r="L27" s="68"/>
      <c r="M27" s="173"/>
      <c r="N27" s="30">
        <v>19</v>
      </c>
      <c r="O27" s="64" t="s">
        <v>701</v>
      </c>
      <c r="P27" s="73">
        <v>4864839</v>
      </c>
      <c r="Q27" s="30" t="e">
        <v>#REF!</v>
      </c>
      <c r="R27" s="65" t="s">
        <v>684</v>
      </c>
      <c r="S27" s="60" t="s">
        <v>724</v>
      </c>
      <c r="T27" s="65">
        <v>1000</v>
      </c>
      <c r="U27" s="30">
        <v>41103</v>
      </c>
      <c r="V27" s="30">
        <v>39669</v>
      </c>
      <c r="W27" s="65">
        <f t="shared" si="6"/>
        <v>1434</v>
      </c>
      <c r="X27" s="65">
        <f t="shared" si="7"/>
        <v>1434000</v>
      </c>
      <c r="Y27" s="97">
        <f t="shared" si="8"/>
        <v>1.434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578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579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58" t="s">
        <v>197</v>
      </c>
      <c r="B28" s="359" t="s">
        <v>772</v>
      </c>
      <c r="C28" s="359"/>
      <c r="D28" s="359"/>
      <c r="E28" s="355"/>
      <c r="F28" s="355"/>
      <c r="G28" s="360">
        <f>$Y$88</f>
        <v>44.5366080178893</v>
      </c>
      <c r="H28" s="355" t="s">
        <v>773</v>
      </c>
      <c r="I28" s="283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684</v>
      </c>
      <c r="S28" s="60" t="s">
        <v>724</v>
      </c>
      <c r="T28" s="65">
        <v>100</v>
      </c>
      <c r="U28" s="30">
        <v>42930</v>
      </c>
      <c r="V28" s="30">
        <v>41522</v>
      </c>
      <c r="W28" s="65">
        <f t="shared" si="6"/>
        <v>1408</v>
      </c>
      <c r="X28" s="65">
        <f t="shared" si="7"/>
        <v>140800</v>
      </c>
      <c r="Y28" s="97">
        <f t="shared" si="8"/>
        <v>0.1408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1"/>
      <c r="B29" s="362"/>
      <c r="C29" s="362"/>
      <c r="D29" s="362"/>
      <c r="E29" s="283"/>
      <c r="F29" s="283"/>
      <c r="G29" s="363"/>
      <c r="H29" s="283"/>
      <c r="I29" s="364"/>
      <c r="J29" s="68"/>
      <c r="K29" s="68"/>
      <c r="L29" s="68"/>
      <c r="M29" s="173"/>
      <c r="N29" s="30">
        <v>20</v>
      </c>
      <c r="O29" s="64" t="s">
        <v>777</v>
      </c>
      <c r="P29" s="73">
        <v>4864883</v>
      </c>
      <c r="Q29" s="30" t="e">
        <v>#REF!</v>
      </c>
      <c r="R29" s="65" t="s">
        <v>684</v>
      </c>
      <c r="S29" s="60" t="s">
        <v>724</v>
      </c>
      <c r="T29" s="65">
        <v>1000</v>
      </c>
      <c r="U29" s="30">
        <v>12910</v>
      </c>
      <c r="V29" s="30">
        <v>11780</v>
      </c>
      <c r="W29" s="65">
        <f t="shared" si="6"/>
        <v>1130</v>
      </c>
      <c r="X29" s="65">
        <f t="shared" si="7"/>
        <v>1130000</v>
      </c>
      <c r="Y29" s="97">
        <f t="shared" si="8"/>
        <v>1.13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1"/>
      <c r="B30" s="362"/>
      <c r="C30" s="362"/>
      <c r="D30" s="362"/>
      <c r="E30" s="283"/>
      <c r="F30" s="283"/>
      <c r="G30" s="363"/>
      <c r="H30" s="283"/>
      <c r="I30" s="364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399">
        <f>SUM(Y9:Y29)</f>
        <v>11.6251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5" t="s">
        <v>747</v>
      </c>
      <c r="B31" s="366" t="s">
        <v>774</v>
      </c>
      <c r="C31" s="366"/>
      <c r="D31" s="367"/>
      <c r="E31" s="283"/>
      <c r="F31" s="283"/>
      <c r="G31" s="368">
        <f>'STEPPED UP BY GENCO'!$I$62*-1</f>
        <v>-8.2172579302</v>
      </c>
      <c r="H31" s="355" t="s">
        <v>773</v>
      </c>
      <c r="I31" s="364"/>
      <c r="J31" s="68"/>
      <c r="K31" s="68"/>
      <c r="L31" s="68"/>
      <c r="M31" s="173"/>
      <c r="N31" s="30"/>
      <c r="O31" s="212" t="s">
        <v>620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5"/>
      <c r="B32" s="369"/>
      <c r="C32" s="369"/>
      <c r="D32" s="369"/>
      <c r="E32" s="283"/>
      <c r="F32" s="283"/>
      <c r="G32" s="363"/>
      <c r="H32" s="283"/>
      <c r="I32" s="283"/>
      <c r="J32" s="68"/>
      <c r="K32" s="68"/>
      <c r="L32" s="68"/>
      <c r="M32" s="173"/>
      <c r="N32" s="30">
        <v>21</v>
      </c>
      <c r="O32" s="64" t="s">
        <v>702</v>
      </c>
      <c r="P32" s="73">
        <v>4865041</v>
      </c>
      <c r="Q32" s="30" t="e">
        <v>#REF!</v>
      </c>
      <c r="R32" s="65" t="s">
        <v>684</v>
      </c>
      <c r="S32" s="60" t="s">
        <v>724</v>
      </c>
      <c r="T32" s="65">
        <v>1100</v>
      </c>
      <c r="U32" s="30">
        <v>274</v>
      </c>
      <c r="V32" s="30">
        <v>274</v>
      </c>
      <c r="W32" s="65">
        <f>U32-V32</f>
        <v>0</v>
      </c>
      <c r="X32" s="65">
        <f>T32*W32</f>
        <v>0</v>
      </c>
      <c r="Y32" s="97">
        <f>IF(S32="Kvarh(Lag)",X32/1000000,X32/1000)</f>
        <v>0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583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5"/>
      <c r="B33" s="370"/>
      <c r="C33" s="369"/>
      <c r="D33" s="369"/>
      <c r="E33" s="283"/>
      <c r="F33" s="283"/>
      <c r="G33" s="372"/>
      <c r="H33" s="283"/>
      <c r="I33" s="283"/>
      <c r="J33" s="68"/>
      <c r="K33" s="68"/>
      <c r="L33" s="68"/>
      <c r="M33" s="173"/>
      <c r="N33" s="30">
        <v>22</v>
      </c>
      <c r="O33" s="64" t="s">
        <v>622</v>
      </c>
      <c r="P33" s="73">
        <v>4865042</v>
      </c>
      <c r="Q33" s="30" t="e">
        <v>#REF!</v>
      </c>
      <c r="R33" s="65" t="s">
        <v>684</v>
      </c>
      <c r="S33" s="60" t="s">
        <v>724</v>
      </c>
      <c r="T33" s="65">
        <v>1100</v>
      </c>
      <c r="U33" s="30">
        <v>52</v>
      </c>
      <c r="V33" s="30">
        <v>52</v>
      </c>
      <c r="W33" s="65">
        <f>U33-V33</f>
        <v>0</v>
      </c>
      <c r="X33" s="65">
        <f>T33*W33</f>
        <v>0</v>
      </c>
      <c r="Y33" s="97">
        <f>IF(S33="Kvarh(Lag)",X33/1000000,X33/1000)</f>
        <v>0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673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1"/>
      <c r="B34" s="359"/>
      <c r="C34" s="355"/>
      <c r="D34" s="355"/>
      <c r="E34" s="355"/>
      <c r="F34" s="355"/>
      <c r="G34" s="372"/>
      <c r="H34" s="355"/>
      <c r="I34" s="356"/>
      <c r="J34" s="356"/>
      <c r="K34" s="356"/>
      <c r="L34" s="356"/>
      <c r="M34" s="357"/>
      <c r="N34" s="30"/>
      <c r="O34" s="212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3"/>
      <c r="B35" s="366"/>
      <c r="C35" s="366"/>
      <c r="D35" s="374"/>
      <c r="E35" s="355"/>
      <c r="F35" s="355"/>
      <c r="G35" s="375"/>
      <c r="H35" s="355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684</v>
      </c>
      <c r="S35" s="60" t="s">
        <v>724</v>
      </c>
      <c r="T35" s="65">
        <v>1000</v>
      </c>
      <c r="U35" s="30">
        <v>168455</v>
      </c>
      <c r="V35" s="30">
        <v>167555</v>
      </c>
      <c r="W35" s="65">
        <f>U35-V35</f>
        <v>900</v>
      </c>
      <c r="X35" s="65">
        <f>T35*W35</f>
        <v>900000</v>
      </c>
      <c r="Y35" s="97">
        <f>IF(S35="Kvarh(Lag)",X35/1000000,X35/1000)</f>
        <v>0.9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6"/>
      <c r="B36" s="359"/>
      <c r="C36" s="355"/>
      <c r="D36" s="355"/>
      <c r="E36" s="355"/>
      <c r="F36" s="355"/>
      <c r="G36" s="377"/>
      <c r="H36" s="355"/>
      <c r="I36" s="356"/>
      <c r="J36" s="356"/>
      <c r="K36" s="356"/>
      <c r="L36" s="356"/>
      <c r="M36" s="357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684</v>
      </c>
      <c r="S36" s="60" t="s">
        <v>724</v>
      </c>
      <c r="T36" s="65">
        <v>1000</v>
      </c>
      <c r="U36" s="30">
        <v>30531</v>
      </c>
      <c r="V36" s="30">
        <v>25479</v>
      </c>
      <c r="W36" s="65">
        <f>U36-V36</f>
        <v>5052</v>
      </c>
      <c r="X36" s="65">
        <f>T36*W36</f>
        <v>5052000</v>
      </c>
      <c r="Y36" s="97">
        <f>IF(S36="Kvarh(Lag)",X36/1000000,X36/1000)</f>
        <v>5.052</v>
      </c>
      <c r="Z36" s="144"/>
      <c r="AA36" s="54"/>
      <c r="AB36" s="85" t="s">
        <v>620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620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6"/>
      <c r="B37" s="359"/>
      <c r="C37" s="355"/>
      <c r="D37" s="355"/>
      <c r="E37" s="355"/>
      <c r="F37" s="355"/>
      <c r="G37" s="377"/>
      <c r="H37" s="355"/>
      <c r="I37" s="356"/>
      <c r="J37" s="356"/>
      <c r="K37" s="356"/>
      <c r="L37" s="356"/>
      <c r="M37" s="357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78"/>
      <c r="B38" s="72"/>
      <c r="C38" s="72"/>
      <c r="D38" s="72"/>
      <c r="E38" s="72"/>
      <c r="F38" s="72"/>
      <c r="G38" s="379"/>
      <c r="H38" s="39"/>
      <c r="I38" s="68"/>
      <c r="J38" s="68"/>
      <c r="K38" s="68"/>
      <c r="L38" s="68"/>
      <c r="M38" s="173"/>
      <c r="N38" s="30">
        <v>25</v>
      </c>
      <c r="O38" s="64" t="s">
        <v>698</v>
      </c>
      <c r="P38" s="73">
        <v>4864889</v>
      </c>
      <c r="Q38" s="30" t="e">
        <v>#REF!</v>
      </c>
      <c r="R38" s="65" t="s">
        <v>684</v>
      </c>
      <c r="S38" s="60" t="s">
        <v>724</v>
      </c>
      <c r="T38" s="65">
        <v>-1000</v>
      </c>
      <c r="U38" s="30">
        <v>7833</v>
      </c>
      <c r="V38" s="30">
        <v>7830</v>
      </c>
      <c r="W38" s="65">
        <f>U38-V38</f>
        <v>3</v>
      </c>
      <c r="X38" s="65">
        <f>T38*W38</f>
        <v>-3000</v>
      </c>
      <c r="Y38" s="97">
        <f>IF(S38="Kvarh(Lag)",X38/1000000,X38/1000)</f>
        <v>-0.003</v>
      </c>
      <c r="Z38" s="144"/>
      <c r="AA38" s="54"/>
      <c r="AB38" s="65" t="s">
        <v>636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621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6"/>
      <c r="C39" s="72"/>
      <c r="D39" s="72"/>
      <c r="E39" s="72"/>
      <c r="F39" s="256"/>
      <c r="G39" s="380"/>
      <c r="H39" s="359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684</v>
      </c>
      <c r="S39" s="60" t="s">
        <v>724</v>
      </c>
      <c r="T39" s="65">
        <v>-100</v>
      </c>
      <c r="U39" s="30">
        <v>87649</v>
      </c>
      <c r="V39" s="30">
        <v>87612</v>
      </c>
      <c r="W39" s="65">
        <f>U39-V39</f>
        <v>37</v>
      </c>
      <c r="X39" s="65">
        <f>T39*W39</f>
        <v>-3700</v>
      </c>
      <c r="Y39" s="97">
        <f>IF(S39="Kvarh(Lag)",X39/1000000,X39/1000)</f>
        <v>-0.0037</v>
      </c>
      <c r="Z39" s="144" t="s">
        <v>828</v>
      </c>
      <c r="AA39" s="54"/>
      <c r="AB39" s="65" t="s">
        <v>637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622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1"/>
      <c r="B40" s="72"/>
      <c r="C40" s="72"/>
      <c r="D40" s="72"/>
      <c r="E40" s="72"/>
      <c r="F40" s="72"/>
      <c r="G40" s="382"/>
      <c r="H40" s="256"/>
      <c r="I40" s="68"/>
      <c r="J40" s="68"/>
      <c r="K40" s="68"/>
      <c r="L40" s="68"/>
      <c r="M40" s="173"/>
      <c r="N40" s="30"/>
      <c r="O40" s="212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8"/>
      <c r="B41" s="383"/>
      <c r="C41" s="369"/>
      <c r="D41" s="369"/>
      <c r="E41" s="355"/>
      <c r="F41" s="355"/>
      <c r="G41" s="384"/>
      <c r="H41" s="356"/>
      <c r="I41" s="385"/>
      <c r="J41" s="386"/>
      <c r="K41" s="356"/>
      <c r="L41" s="356"/>
      <c r="M41" s="357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684</v>
      </c>
      <c r="S41" s="60" t="s">
        <v>724</v>
      </c>
      <c r="T41" s="65">
        <v>1000</v>
      </c>
      <c r="U41" s="30">
        <v>63175</v>
      </c>
      <c r="V41" s="30">
        <v>60693</v>
      </c>
      <c r="W41" s="65">
        <f>U41-V41</f>
        <v>2482</v>
      </c>
      <c r="X41" s="65">
        <f>T41*W41</f>
        <v>2482000</v>
      </c>
      <c r="Y41" s="97">
        <f>IF(S41="Kvarh(Lag)",X41/1000000,X41/1000)</f>
        <v>2.482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8"/>
      <c r="B42" s="369"/>
      <c r="C42" s="369"/>
      <c r="D42" s="369"/>
      <c r="E42" s="138"/>
      <c r="F42" s="28"/>
      <c r="G42" s="382"/>
      <c r="H42" s="153"/>
      <c r="I42" s="68"/>
      <c r="J42" s="68"/>
      <c r="K42" s="68"/>
      <c r="L42" s="68"/>
      <c r="M42" s="173"/>
      <c r="N42" s="30"/>
      <c r="O42" s="212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7"/>
      <c r="B43" s="356"/>
      <c r="C43" s="356"/>
      <c r="D43" s="356"/>
      <c r="E43" s="356"/>
      <c r="F43" s="356"/>
      <c r="G43" s="191"/>
      <c r="H43" s="356"/>
      <c r="I43" s="356"/>
      <c r="J43" s="356"/>
      <c r="K43" s="356"/>
      <c r="L43" s="356"/>
      <c r="M43" s="357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684</v>
      </c>
      <c r="S43" s="60" t="s">
        <v>724</v>
      </c>
      <c r="T43" s="65">
        <v>1000</v>
      </c>
      <c r="U43" s="464">
        <v>65160</v>
      </c>
      <c r="V43" s="30">
        <v>65160</v>
      </c>
      <c r="W43" s="65">
        <f>U43-V43</f>
        <v>0</v>
      </c>
      <c r="X43" s="65">
        <f>T43*W43</f>
        <v>0</v>
      </c>
      <c r="Y43" s="97">
        <f>IF(S43="Kvarh(Lag)",X43/1000000,X43/1000)</f>
        <v>0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0"/>
      <c r="B44" s="132"/>
      <c r="C44" s="132"/>
      <c r="D44" s="132"/>
      <c r="E44" s="132"/>
      <c r="F44" s="132"/>
      <c r="G44" s="391"/>
      <c r="H44" s="391"/>
      <c r="I44" s="391"/>
      <c r="J44" s="391"/>
      <c r="K44" s="391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684</v>
      </c>
      <c r="S44" s="60" t="s">
        <v>724</v>
      </c>
      <c r="T44" s="65">
        <v>1000</v>
      </c>
      <c r="U44" s="30">
        <v>45385</v>
      </c>
      <c r="V44" s="30">
        <v>43159</v>
      </c>
      <c r="W44" s="65">
        <f>U44-V44</f>
        <v>2226</v>
      </c>
      <c r="X44" s="65">
        <f>T44*W44</f>
        <v>2226000</v>
      </c>
      <c r="Y44" s="97">
        <f>IF(S44="Kvarh(Lag)",X44/1000000,X44/1000)</f>
        <v>2.226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0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4"/>
      <c r="M45" s="357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684</v>
      </c>
      <c r="S45" s="60" t="s">
        <v>724</v>
      </c>
      <c r="T45" s="65">
        <v>1000</v>
      </c>
      <c r="U45" s="30">
        <v>56195</v>
      </c>
      <c r="V45" s="30">
        <v>56195</v>
      </c>
      <c r="W45" s="65">
        <f>U45-V45</f>
        <v>0</v>
      </c>
      <c r="X45" s="65">
        <f>T45*W45</f>
        <v>0</v>
      </c>
      <c r="Y45" s="97">
        <f>IF(S45="Kvarh(Lag)",X45/1000000,X45/1000)</f>
        <v>0</v>
      </c>
      <c r="Z45" s="144"/>
      <c r="AA45" s="54"/>
      <c r="AB45" s="65" t="s">
        <v>678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50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5"/>
      <c r="B46" s="227"/>
      <c r="C46" s="227"/>
      <c r="D46" s="227"/>
      <c r="E46" s="227"/>
      <c r="F46" s="359" t="s">
        <v>294</v>
      </c>
      <c r="G46" s="360">
        <f>SUM(G28:G44)</f>
        <v>36.3193500876893</v>
      </c>
      <c r="H46" s="359" t="s">
        <v>773</v>
      </c>
      <c r="I46" s="227"/>
      <c r="J46" s="227"/>
      <c r="K46" s="227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684</v>
      </c>
      <c r="S46" s="60" t="s">
        <v>724</v>
      </c>
      <c r="T46" s="65">
        <v>1000</v>
      </c>
      <c r="U46" s="65">
        <v>48228</v>
      </c>
      <c r="V46" s="65">
        <v>42455</v>
      </c>
      <c r="W46" s="65">
        <f>U46-V46</f>
        <v>5773</v>
      </c>
      <c r="X46" s="65">
        <f>T46*W46</f>
        <v>5773000</v>
      </c>
      <c r="Y46" s="97">
        <f>IF(S46="Kvarh(Lag)",X46/1000000,X46/1000)</f>
        <v>5.773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7" customFormat="1" ht="9.75" customHeight="1">
      <c r="A47" s="395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68"/>
      <c r="M47" s="173"/>
      <c r="N47" s="30"/>
      <c r="O47" s="212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5"/>
      <c r="CB47" s="215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</row>
    <row r="48" spans="1:111" s="15" customFormat="1" ht="12" customHeight="1">
      <c r="A48" s="392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56"/>
      <c r="M48" s="357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684</v>
      </c>
      <c r="S48" s="60" t="s">
        <v>724</v>
      </c>
      <c r="T48" s="65">
        <v>-100</v>
      </c>
      <c r="U48" s="30">
        <v>481523</v>
      </c>
      <c r="V48" s="30">
        <v>469002</v>
      </c>
      <c r="W48" s="65">
        <f>U48-V48</f>
        <v>12521</v>
      </c>
      <c r="X48" s="65">
        <f>T48*W48</f>
        <v>-1252100</v>
      </c>
      <c r="Y48" s="97">
        <f>IF(S48="Kvarh(Lag)",X48/1000000,X48/1000)</f>
        <v>-1.2521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56"/>
      <c r="M49" s="357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684</v>
      </c>
      <c r="S49" s="60" t="s">
        <v>724</v>
      </c>
      <c r="T49" s="65">
        <v>-100</v>
      </c>
      <c r="U49" s="30">
        <v>479365</v>
      </c>
      <c r="V49" s="30">
        <v>465157</v>
      </c>
      <c r="W49" s="65">
        <f>U49-V49</f>
        <v>14208</v>
      </c>
      <c r="X49" s="65">
        <f>T49*W49</f>
        <v>-1420800</v>
      </c>
      <c r="Y49" s="97">
        <f>IF(S49="Kvarh(Lag)",X49/1000000,X49/1000)</f>
        <v>-1.4208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684</v>
      </c>
      <c r="S50" s="60" t="s">
        <v>724</v>
      </c>
      <c r="T50" s="65">
        <v>-100</v>
      </c>
      <c r="U50" s="30">
        <v>82642</v>
      </c>
      <c r="V50" s="30">
        <v>81623</v>
      </c>
      <c r="W50" s="65">
        <f>U50-V50</f>
        <v>1019</v>
      </c>
      <c r="X50" s="65">
        <f>T50*W50</f>
        <v>-101900</v>
      </c>
      <c r="Y50" s="97">
        <f>IF(S50="Kvarh(Lag)",X50/1000000,X50/1000)</f>
        <v>-0.1019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684</v>
      </c>
      <c r="S51" s="60" t="s">
        <v>724</v>
      </c>
      <c r="T51" s="65">
        <v>-100</v>
      </c>
      <c r="U51" s="30">
        <v>598940</v>
      </c>
      <c r="V51" s="30">
        <v>581005</v>
      </c>
      <c r="W51" s="65">
        <f>U51-V51</f>
        <v>17935</v>
      </c>
      <c r="X51" s="65">
        <f>T51*W51</f>
        <v>-1793500</v>
      </c>
      <c r="Y51" s="97">
        <f>IF(S51="Kvarh(Lag)",X51/1000000,X51/1000)</f>
        <v>-1.7935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684</v>
      </c>
      <c r="S52" s="60" t="s">
        <v>724</v>
      </c>
      <c r="T52" s="65">
        <v>-1000</v>
      </c>
      <c r="U52" s="30">
        <v>41550</v>
      </c>
      <c r="V52" s="30">
        <v>39940</v>
      </c>
      <c r="W52" s="65">
        <f>U52-V52</f>
        <v>1610</v>
      </c>
      <c r="X52" s="65">
        <f>T52*W52</f>
        <v>-1610000</v>
      </c>
      <c r="Y52" s="97">
        <f>IF(S52="Kvarh(Lag)",X52/1000000,X52/1000)</f>
        <v>-1.61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/>
      <c r="O53" s="95" t="s">
        <v>703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6"/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8"/>
      <c r="N55" s="30">
        <v>38</v>
      </c>
      <c r="O55" s="64" t="s">
        <v>704</v>
      </c>
      <c r="P55" s="73">
        <v>4864951</v>
      </c>
      <c r="Q55" s="30" t="e">
        <v>#REF!</v>
      </c>
      <c r="R55" s="65" t="s">
        <v>684</v>
      </c>
      <c r="S55" s="60" t="s">
        <v>724</v>
      </c>
      <c r="T55" s="65">
        <v>-1000</v>
      </c>
      <c r="U55" s="65">
        <v>89476</v>
      </c>
      <c r="V55" s="65">
        <v>87135</v>
      </c>
      <c r="W55" s="65">
        <f>U55-V55</f>
        <v>2341</v>
      </c>
      <c r="X55" s="65">
        <f>T55*W55</f>
        <v>-2341000</v>
      </c>
      <c r="Y55" s="97">
        <f>IF(S55="Kvarh(Lag)",X55/1000000,X55/1000)</f>
        <v>-2.341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705</v>
      </c>
      <c r="P56" s="73">
        <v>4864952</v>
      </c>
      <c r="Q56" s="30" t="e">
        <v>#REF!</v>
      </c>
      <c r="R56" s="65" t="s">
        <v>684</v>
      </c>
      <c r="S56" s="60" t="s">
        <v>724</v>
      </c>
      <c r="T56" s="65">
        <v>-1000</v>
      </c>
      <c r="U56" s="65">
        <v>60136</v>
      </c>
      <c r="V56" s="65">
        <v>58307</v>
      </c>
      <c r="W56" s="65">
        <f>U56-V56</f>
        <v>1829</v>
      </c>
      <c r="X56" s="65">
        <f>T56*W56</f>
        <v>-1829000</v>
      </c>
      <c r="Y56" s="97">
        <f>IF(S56="Kvarh(Lag)",X56/1000000,X56/1000)</f>
        <v>-1.829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2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684</v>
      </c>
      <c r="S59" s="60" t="s">
        <v>724</v>
      </c>
      <c r="T59" s="65">
        <v>-1000</v>
      </c>
      <c r="U59" s="30">
        <v>32992</v>
      </c>
      <c r="V59" s="30">
        <v>32075</v>
      </c>
      <c r="W59" s="65">
        <f>U59-V59</f>
        <v>917</v>
      </c>
      <c r="X59" s="65">
        <f>T59*W59</f>
        <v>-917000</v>
      </c>
      <c r="Y59" s="97">
        <f>IF(S59="Kvarh(Lag)",X59/1000000,X59/1000)</f>
        <v>-0.917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684</v>
      </c>
      <c r="S60" s="60" t="s">
        <v>724</v>
      </c>
      <c r="T60" s="65">
        <v>-1000</v>
      </c>
      <c r="U60" s="30">
        <v>21666</v>
      </c>
      <c r="V60" s="30">
        <v>20630</v>
      </c>
      <c r="W60" s="65">
        <f>U60-V60</f>
        <v>1036</v>
      </c>
      <c r="X60" s="65">
        <f>T60*W60</f>
        <v>-1036000</v>
      </c>
      <c r="Y60" s="97">
        <f>IF(S60="Kvarh(Lag)",X60/1000000,X60/1000)</f>
        <v>-1.036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2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558</v>
      </c>
      <c r="P62" s="73">
        <v>4865169</v>
      </c>
      <c r="Q62" s="30" t="e">
        <v>#REF!</v>
      </c>
      <c r="R62" s="65" t="s">
        <v>684</v>
      </c>
      <c r="S62" s="60" t="s">
        <v>724</v>
      </c>
      <c r="T62" s="65">
        <v>-1000</v>
      </c>
      <c r="U62" s="30">
        <v>64375</v>
      </c>
      <c r="V62" s="30">
        <v>62899</v>
      </c>
      <c r="W62" s="65">
        <f>U62-V62</f>
        <v>1476</v>
      </c>
      <c r="X62" s="65">
        <f>T62*W62</f>
        <v>-1476000</v>
      </c>
      <c r="Y62" s="97">
        <f>IF(S62="Kvarh(Lag)",X62/1000000,X62/1000)</f>
        <v>-1.476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687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688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684</v>
      </c>
      <c r="S65" s="60" t="s">
        <v>724</v>
      </c>
      <c r="T65" s="65">
        <v>1000</v>
      </c>
      <c r="U65" s="30">
        <v>46472</v>
      </c>
      <c r="V65" s="30">
        <v>45038</v>
      </c>
      <c r="W65" s="65">
        <f>U65-V65</f>
        <v>1434</v>
      </c>
      <c r="X65" s="65">
        <f>T65*W65</f>
        <v>1434000</v>
      </c>
      <c r="Y65" s="97">
        <f>IF(S65="Kvarh(Lag)",X65/1000000,X65/1000)</f>
        <v>1.434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684</v>
      </c>
      <c r="S66" s="60" t="s">
        <v>724</v>
      </c>
      <c r="T66" s="65">
        <v>1000</v>
      </c>
      <c r="U66" s="30">
        <v>72430</v>
      </c>
      <c r="V66" s="30">
        <v>70426</v>
      </c>
      <c r="W66" s="65">
        <f>U66-V66</f>
        <v>2004</v>
      </c>
      <c r="X66" s="65">
        <f>T66*W66</f>
        <v>2004000</v>
      </c>
      <c r="Y66" s="97">
        <f>IF(S66="Kvarh(Lag)",X66/1000000,X66/1000)</f>
        <v>2.004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2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706</v>
      </c>
      <c r="P68" s="73">
        <v>4865134</v>
      </c>
      <c r="Q68" s="30" t="e">
        <v>#REF!</v>
      </c>
      <c r="R68" s="65" t="s">
        <v>684</v>
      </c>
      <c r="S68" s="60" t="s">
        <v>724</v>
      </c>
      <c r="T68" s="65">
        <v>100</v>
      </c>
      <c r="U68" s="65">
        <v>66576</v>
      </c>
      <c r="V68" s="65">
        <v>65881</v>
      </c>
      <c r="W68" s="65">
        <f>U68-V68</f>
        <v>695</v>
      </c>
      <c r="X68" s="65">
        <f>T68*W68</f>
        <v>69500</v>
      </c>
      <c r="Y68" s="97">
        <f>IF(S68="Kvarh(Lag)",X68/1000000,X68/1000)</f>
        <v>0.0695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50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707</v>
      </c>
      <c r="P69" s="73">
        <v>4865135</v>
      </c>
      <c r="Q69" s="30" t="e">
        <v>#REF!</v>
      </c>
      <c r="R69" s="30" t="s">
        <v>684</v>
      </c>
      <c r="S69" s="60" t="s">
        <v>724</v>
      </c>
      <c r="T69" s="65">
        <v>100</v>
      </c>
      <c r="U69" s="30">
        <v>37008</v>
      </c>
      <c r="V69" s="30">
        <v>36921</v>
      </c>
      <c r="W69" s="65">
        <f>U69-V69</f>
        <v>87</v>
      </c>
      <c r="X69" s="65">
        <f>T69*W69</f>
        <v>8700</v>
      </c>
      <c r="Y69" s="97">
        <f>IF(S69="Kvarh(Lag)",X69/1000000,X69/1000)</f>
        <v>0.0087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17.790300000000006</v>
      </c>
      <c r="Z72" s="236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17.790300000000006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7" t="s">
        <v>720</v>
      </c>
      <c r="P80" s="208"/>
      <c r="Q80" s="208"/>
      <c r="R80" s="208"/>
      <c r="S80" s="208"/>
      <c r="T80" s="208"/>
      <c r="U80" s="208"/>
      <c r="V80" s="208"/>
      <c r="W80" s="208"/>
      <c r="X80" s="208"/>
      <c r="Y80" s="308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09" t="s">
        <v>214</v>
      </c>
      <c r="P81" s="310"/>
      <c r="Q81" s="310"/>
      <c r="R81" s="310"/>
      <c r="S81" s="310"/>
      <c r="T81" s="310"/>
      <c r="U81" s="310"/>
      <c r="V81" s="310"/>
      <c r="W81" s="310"/>
      <c r="X81" s="310"/>
      <c r="Y81" s="311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299" t="s">
        <v>205</v>
      </c>
      <c r="P82" s="300"/>
      <c r="Q82" s="300"/>
      <c r="R82" s="300"/>
      <c r="S82" s="300"/>
      <c r="T82" s="300"/>
      <c r="U82" s="300"/>
      <c r="V82" s="300"/>
      <c r="W82" s="300"/>
      <c r="X82" s="300"/>
      <c r="Y82" s="301">
        <f>Y74</f>
        <v>17.790300000000006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299" t="s">
        <v>206</v>
      </c>
      <c r="P83" s="300"/>
      <c r="Q83" s="300"/>
      <c r="R83" s="300"/>
      <c r="S83" s="300"/>
      <c r="T83" s="300"/>
      <c r="U83" s="300"/>
      <c r="V83" s="300"/>
      <c r="W83" s="300"/>
      <c r="X83" s="300"/>
      <c r="Y83" s="301">
        <f>Y185</f>
        <v>-3.793299999999999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299" t="s">
        <v>216</v>
      </c>
      <c r="P84" s="300"/>
      <c r="Q84" s="300"/>
      <c r="R84" s="300"/>
      <c r="S84" s="300"/>
      <c r="T84" s="300"/>
      <c r="U84" s="300"/>
      <c r="V84" s="300"/>
      <c r="W84" s="300"/>
      <c r="X84" s="300"/>
      <c r="Y84" s="301">
        <f>'ROHTAK ROAD'!$L$56</f>
        <v>0.3306080178892899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299" t="s">
        <v>244</v>
      </c>
      <c r="P85" s="300"/>
      <c r="Q85" s="300"/>
      <c r="R85" s="300"/>
      <c r="S85" s="300"/>
      <c r="T85" s="300"/>
      <c r="U85" s="300"/>
      <c r="V85" s="300"/>
      <c r="W85" s="300"/>
      <c r="X85" s="300"/>
      <c r="Y85" s="301">
        <f>SUM(Y82:Y84)</f>
        <v>14.327608017889297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09" t="s">
        <v>215</v>
      </c>
      <c r="P86" s="310"/>
      <c r="Q86" s="310"/>
      <c r="R86" s="310"/>
      <c r="S86" s="310"/>
      <c r="T86" s="310"/>
      <c r="U86" s="310"/>
      <c r="V86" s="310"/>
      <c r="W86" s="310"/>
      <c r="X86" s="310"/>
      <c r="Y86" s="301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299" t="s">
        <v>243</v>
      </c>
      <c r="P87" s="300"/>
      <c r="Q87" s="300"/>
      <c r="R87" s="300"/>
      <c r="S87" s="300"/>
      <c r="T87" s="300"/>
      <c r="U87" s="300"/>
      <c r="V87" s="300"/>
      <c r="W87" s="300"/>
      <c r="X87" s="300"/>
      <c r="Y87" s="301">
        <f>Y258</f>
        <v>30.209000000000003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2" t="s">
        <v>309</v>
      </c>
      <c r="P88" s="313"/>
      <c r="Q88" s="313"/>
      <c r="R88" s="313"/>
      <c r="S88" s="313"/>
      <c r="T88" s="313"/>
      <c r="U88" s="313"/>
      <c r="V88" s="313"/>
      <c r="W88" s="313"/>
      <c r="X88" s="313"/>
      <c r="Y88" s="314">
        <f>Y85+Y87</f>
        <v>44.5366080178893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5"/>
      <c r="P89" s="310"/>
      <c r="Q89" s="310"/>
      <c r="R89" s="310"/>
      <c r="S89" s="310"/>
      <c r="T89" s="310"/>
      <c r="U89" s="310"/>
      <c r="V89" s="310"/>
      <c r="W89" s="310"/>
      <c r="X89" s="310"/>
      <c r="Y89" s="316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5"/>
      <c r="P90" s="310"/>
      <c r="Q90" s="310"/>
      <c r="R90" s="310"/>
      <c r="S90" s="310"/>
      <c r="T90" s="310"/>
      <c r="U90" s="310"/>
      <c r="V90" s="310"/>
      <c r="W90" s="310"/>
      <c r="X90" s="310"/>
      <c r="Y90" s="316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5"/>
      <c r="P91" s="310"/>
      <c r="Q91" s="310"/>
      <c r="R91" s="310"/>
      <c r="S91" s="310"/>
      <c r="T91" s="310"/>
      <c r="U91" s="310"/>
      <c r="V91" s="310"/>
      <c r="W91" s="310"/>
      <c r="X91" s="310"/>
      <c r="Y91" s="316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5"/>
      <c r="P92" s="310"/>
      <c r="Q92" s="310"/>
      <c r="R92" s="310"/>
      <c r="S92" s="310"/>
      <c r="T92" s="310"/>
      <c r="U92" s="310"/>
      <c r="V92" s="310"/>
      <c r="W92" s="310"/>
      <c r="X92" s="310"/>
      <c r="Y92" s="316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5"/>
      <c r="P93" s="310"/>
      <c r="Q93" s="310"/>
      <c r="R93" s="310"/>
      <c r="S93" s="310"/>
      <c r="T93" s="310"/>
      <c r="U93" s="310"/>
      <c r="V93" s="310"/>
      <c r="W93" s="310"/>
      <c r="X93" s="310"/>
      <c r="Y93" s="316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5"/>
      <c r="P94" s="310"/>
      <c r="Q94" s="310"/>
      <c r="R94" s="310"/>
      <c r="S94" s="310"/>
      <c r="T94" s="310"/>
      <c r="U94" s="310"/>
      <c r="V94" s="310"/>
      <c r="W94" s="310"/>
      <c r="X94" s="310"/>
      <c r="Y94" s="316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5"/>
      <c r="P95" s="310"/>
      <c r="Q95" s="310"/>
      <c r="R95" s="310"/>
      <c r="S95" s="310"/>
      <c r="T95" s="310"/>
      <c r="U95" s="310"/>
      <c r="V95" s="310"/>
      <c r="W95" s="310"/>
      <c r="X95" s="310"/>
      <c r="Y95" s="316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5"/>
      <c r="P96" s="310"/>
      <c r="Q96" s="310"/>
      <c r="R96" s="310"/>
      <c r="S96" s="310"/>
      <c r="T96" s="310"/>
      <c r="U96" s="310"/>
      <c r="V96" s="310"/>
      <c r="W96" s="310"/>
      <c r="X96" s="310"/>
      <c r="Y96" s="316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5"/>
      <c r="P97" s="310"/>
      <c r="Q97" s="310"/>
      <c r="R97" s="310"/>
      <c r="S97" s="310"/>
      <c r="T97" s="310"/>
      <c r="U97" s="310"/>
      <c r="V97" s="310"/>
      <c r="W97" s="310"/>
      <c r="X97" s="310"/>
      <c r="Y97" s="316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5"/>
      <c r="P98" s="310"/>
      <c r="Q98" s="310"/>
      <c r="R98" s="310"/>
      <c r="S98" s="310"/>
      <c r="T98" s="310"/>
      <c r="U98" s="310"/>
      <c r="V98" s="310"/>
      <c r="W98" s="310"/>
      <c r="X98" s="310"/>
      <c r="Y98" s="316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5"/>
      <c r="P99" s="310"/>
      <c r="Q99" s="310"/>
      <c r="R99" s="310"/>
      <c r="S99" s="310"/>
      <c r="T99" s="310"/>
      <c r="U99" s="310"/>
      <c r="V99" s="310"/>
      <c r="W99" s="310"/>
      <c r="X99" s="310"/>
      <c r="Y99" s="316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5"/>
      <c r="P100" s="310"/>
      <c r="Q100" s="310"/>
      <c r="R100" s="310"/>
      <c r="S100" s="310"/>
      <c r="T100" s="310"/>
      <c r="U100" s="310"/>
      <c r="V100" s="310"/>
      <c r="W100" s="310"/>
      <c r="X100" s="310"/>
      <c r="Y100" s="316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5"/>
      <c r="P101" s="310"/>
      <c r="Q101" s="310"/>
      <c r="R101" s="310"/>
      <c r="S101" s="310"/>
      <c r="T101" s="310"/>
      <c r="U101" s="310"/>
      <c r="V101" s="310"/>
      <c r="W101" s="310"/>
      <c r="X101" s="310"/>
      <c r="Y101" s="316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5"/>
      <c r="P102" s="310"/>
      <c r="Q102" s="310"/>
      <c r="R102" s="310"/>
      <c r="S102" s="310"/>
      <c r="T102" s="310"/>
      <c r="U102" s="310"/>
      <c r="V102" s="310"/>
      <c r="W102" s="310"/>
      <c r="X102" s="310"/>
      <c r="Y102" s="316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5"/>
      <c r="P103" s="310"/>
      <c r="Q103" s="310"/>
      <c r="R103" s="310"/>
      <c r="S103" s="310"/>
      <c r="T103" s="310"/>
      <c r="U103" s="310"/>
      <c r="V103" s="310"/>
      <c r="W103" s="310"/>
      <c r="X103" s="310"/>
      <c r="Y103" s="316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5"/>
      <c r="P104" s="310"/>
      <c r="Q104" s="310"/>
      <c r="R104" s="310"/>
      <c r="S104" s="310"/>
      <c r="T104" s="310"/>
      <c r="U104" s="310"/>
      <c r="V104" s="310"/>
      <c r="W104" s="310"/>
      <c r="X104" s="310"/>
      <c r="Y104" s="316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5"/>
      <c r="P105" s="310"/>
      <c r="Q105" s="310"/>
      <c r="R105" s="310"/>
      <c r="S105" s="310"/>
      <c r="T105" s="310"/>
      <c r="U105" s="310"/>
      <c r="V105" s="310"/>
      <c r="W105" s="310"/>
      <c r="X105" s="310"/>
      <c r="Y105" s="316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5"/>
      <c r="P106" s="310"/>
      <c r="Q106" s="310"/>
      <c r="R106" s="310"/>
      <c r="S106" s="310"/>
      <c r="T106" s="310"/>
      <c r="U106" s="310"/>
      <c r="V106" s="310"/>
      <c r="W106" s="310"/>
      <c r="X106" s="310"/>
      <c r="Y106" s="316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5"/>
      <c r="P107" s="310"/>
      <c r="Q107" s="310"/>
      <c r="R107" s="310"/>
      <c r="S107" s="310"/>
      <c r="T107" s="310"/>
      <c r="U107" s="310"/>
      <c r="V107" s="310"/>
      <c r="W107" s="310"/>
      <c r="X107" s="310"/>
      <c r="Y107" s="316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5"/>
      <c r="P108" s="310"/>
      <c r="Q108" s="310"/>
      <c r="R108" s="310"/>
      <c r="S108" s="310"/>
      <c r="T108" s="310"/>
      <c r="U108" s="310"/>
      <c r="V108" s="310"/>
      <c r="W108" s="310"/>
      <c r="X108" s="310"/>
      <c r="Y108" s="316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5"/>
      <c r="P109" s="310"/>
      <c r="Q109" s="310"/>
      <c r="R109" s="310"/>
      <c r="S109" s="310"/>
      <c r="T109" s="310"/>
      <c r="U109" s="310"/>
      <c r="V109" s="310"/>
      <c r="W109" s="310"/>
      <c r="X109" s="310"/>
      <c r="Y109" s="316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5"/>
      <c r="P110" s="310"/>
      <c r="Q110" s="310"/>
      <c r="R110" s="310"/>
      <c r="S110" s="310"/>
      <c r="T110" s="310"/>
      <c r="U110" s="310"/>
      <c r="V110" s="310"/>
      <c r="W110" s="310"/>
      <c r="X110" s="310"/>
      <c r="Y110" s="316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5"/>
      <c r="P111" s="310"/>
      <c r="Q111" s="310"/>
      <c r="R111" s="310"/>
      <c r="S111" s="310"/>
      <c r="T111" s="310"/>
      <c r="U111" s="310"/>
      <c r="V111" s="310"/>
      <c r="W111" s="310"/>
      <c r="X111" s="310"/>
      <c r="Y111" s="316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5"/>
      <c r="P112" s="310"/>
      <c r="Q112" s="310"/>
      <c r="R112" s="310"/>
      <c r="S112" s="310"/>
      <c r="T112" s="310"/>
      <c r="U112" s="310"/>
      <c r="V112" s="310"/>
      <c r="W112" s="310"/>
      <c r="X112" s="310"/>
      <c r="Y112" s="316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5"/>
      <c r="P113" s="310"/>
      <c r="Q113" s="310"/>
      <c r="R113" s="310"/>
      <c r="S113" s="310"/>
      <c r="T113" s="310"/>
      <c r="U113" s="310"/>
      <c r="V113" s="310"/>
      <c r="W113" s="310"/>
      <c r="X113" s="310"/>
      <c r="Y113" s="316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5"/>
      <c r="P114" s="310"/>
      <c r="Q114" s="310"/>
      <c r="R114" s="310"/>
      <c r="S114" s="310"/>
      <c r="T114" s="310"/>
      <c r="U114" s="310"/>
      <c r="V114" s="310"/>
      <c r="W114" s="310"/>
      <c r="X114" s="310"/>
      <c r="Y114" s="316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5"/>
      <c r="P115" s="310"/>
      <c r="Q115" s="310"/>
      <c r="R115" s="310"/>
      <c r="S115" s="310"/>
      <c r="T115" s="310"/>
      <c r="U115" s="310"/>
      <c r="V115" s="310"/>
      <c r="W115" s="310"/>
      <c r="X115" s="310"/>
      <c r="Y115" s="316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5"/>
      <c r="P116" s="310"/>
      <c r="Q116" s="310"/>
      <c r="R116" s="310"/>
      <c r="S116" s="310"/>
      <c r="T116" s="310"/>
      <c r="U116" s="310"/>
      <c r="V116" s="310"/>
      <c r="W116" s="310"/>
      <c r="X116" s="310"/>
      <c r="Y116" s="316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5"/>
      <c r="P117" s="310"/>
      <c r="Q117" s="310"/>
      <c r="R117" s="310"/>
      <c r="S117" s="310"/>
      <c r="T117" s="310"/>
      <c r="U117" s="310"/>
      <c r="V117" s="310"/>
      <c r="W117" s="310"/>
      <c r="X117" s="310"/>
      <c r="Y117" s="316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5"/>
      <c r="P118" s="310"/>
      <c r="Q118" s="310"/>
      <c r="R118" s="310"/>
      <c r="S118" s="310"/>
      <c r="T118" s="310"/>
      <c r="U118" s="310"/>
      <c r="V118" s="310"/>
      <c r="W118" s="310"/>
      <c r="X118" s="310"/>
      <c r="Y118" s="316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5"/>
      <c r="P119" s="310"/>
      <c r="Q119" s="310"/>
      <c r="R119" s="310"/>
      <c r="S119" s="310"/>
      <c r="T119" s="310"/>
      <c r="U119" s="310"/>
      <c r="V119" s="310"/>
      <c r="W119" s="310"/>
      <c r="X119" s="310"/>
      <c r="Y119" s="316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5"/>
      <c r="P120" s="310"/>
      <c r="Q120" s="310"/>
      <c r="R120" s="310"/>
      <c r="S120" s="310"/>
      <c r="T120" s="310"/>
      <c r="U120" s="310"/>
      <c r="V120" s="310"/>
      <c r="W120" s="310"/>
      <c r="X120" s="310"/>
      <c r="Y120" s="316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5"/>
      <c r="P121" s="310"/>
      <c r="Q121" s="310"/>
      <c r="R121" s="310"/>
      <c r="S121" s="310"/>
      <c r="T121" s="310"/>
      <c r="U121" s="310"/>
      <c r="V121" s="310"/>
      <c r="W121" s="310"/>
      <c r="X121" s="310"/>
      <c r="Y121" s="316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5"/>
      <c r="P122" s="310"/>
      <c r="Q122" s="310"/>
      <c r="R122" s="310"/>
      <c r="S122" s="310"/>
      <c r="T122" s="310"/>
      <c r="U122" s="310"/>
      <c r="V122" s="310"/>
      <c r="W122" s="310"/>
      <c r="X122" s="310"/>
      <c r="Y122" s="316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5"/>
      <c r="P123" s="310"/>
      <c r="Q123" s="310"/>
      <c r="R123" s="310"/>
      <c r="S123" s="310"/>
      <c r="T123" s="310"/>
      <c r="U123" s="310"/>
      <c r="V123" s="310"/>
      <c r="W123" s="310"/>
      <c r="X123" s="310"/>
      <c r="Y123" s="316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5"/>
      <c r="P124" s="310"/>
      <c r="Q124" s="310"/>
      <c r="R124" s="310"/>
      <c r="S124" s="310"/>
      <c r="T124" s="310"/>
      <c r="U124" s="310"/>
      <c r="V124" s="310"/>
      <c r="W124" s="310"/>
      <c r="X124" s="310"/>
      <c r="Y124" s="316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5"/>
      <c r="P125" s="310"/>
      <c r="Q125" s="310"/>
      <c r="R125" s="310"/>
      <c r="S125" s="310"/>
      <c r="T125" s="310"/>
      <c r="U125" s="310"/>
      <c r="V125" s="310"/>
      <c r="W125" s="310"/>
      <c r="X125" s="310"/>
      <c r="Y125" s="316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5"/>
      <c r="P126" s="310"/>
      <c r="Q126" s="310"/>
      <c r="R126" s="310"/>
      <c r="S126" s="310"/>
      <c r="T126" s="310"/>
      <c r="U126" s="310"/>
      <c r="V126" s="310"/>
      <c r="W126" s="310"/>
      <c r="X126" s="310"/>
      <c r="Y126" s="316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5"/>
      <c r="P127" s="310"/>
      <c r="Q127" s="310"/>
      <c r="R127" s="310"/>
      <c r="S127" s="310"/>
      <c r="T127" s="310"/>
      <c r="U127" s="310"/>
      <c r="V127" s="310"/>
      <c r="W127" s="310"/>
      <c r="X127" s="310"/>
      <c r="Y127" s="316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5"/>
      <c r="P128" s="310"/>
      <c r="Q128" s="310"/>
      <c r="R128" s="310"/>
      <c r="S128" s="310"/>
      <c r="T128" s="310"/>
      <c r="U128" s="310"/>
      <c r="V128" s="310"/>
      <c r="W128" s="310"/>
      <c r="X128" s="310"/>
      <c r="Y128" s="316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5"/>
      <c r="P129" s="310"/>
      <c r="Q129" s="310"/>
      <c r="R129" s="310"/>
      <c r="S129" s="310"/>
      <c r="T129" s="310"/>
      <c r="U129" s="310"/>
      <c r="V129" s="310"/>
      <c r="W129" s="310"/>
      <c r="X129" s="310"/>
      <c r="Y129" s="316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5"/>
      <c r="P130" s="310"/>
      <c r="Q130" s="310"/>
      <c r="R130" s="310"/>
      <c r="S130" s="310"/>
      <c r="T130" s="310"/>
      <c r="U130" s="310"/>
      <c r="V130" s="310"/>
      <c r="W130" s="310"/>
      <c r="X130" s="310"/>
      <c r="Y130" s="316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5"/>
      <c r="P131" s="310"/>
      <c r="Q131" s="310"/>
      <c r="R131" s="310"/>
      <c r="S131" s="310"/>
      <c r="T131" s="310"/>
      <c r="U131" s="310"/>
      <c r="V131" s="310"/>
      <c r="W131" s="310"/>
      <c r="X131" s="310"/>
      <c r="Y131" s="316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5"/>
      <c r="P132" s="310"/>
      <c r="Q132" s="310"/>
      <c r="R132" s="310"/>
      <c r="S132" s="310"/>
      <c r="T132" s="310"/>
      <c r="U132" s="310"/>
      <c r="V132" s="310"/>
      <c r="W132" s="310"/>
      <c r="X132" s="310"/>
      <c r="Y132" s="316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5"/>
      <c r="P133" s="310"/>
      <c r="Q133" s="310"/>
      <c r="R133" s="310"/>
      <c r="S133" s="310"/>
      <c r="T133" s="310"/>
      <c r="U133" s="310"/>
      <c r="V133" s="310"/>
      <c r="W133" s="310"/>
      <c r="X133" s="310"/>
      <c r="Y133" s="316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5"/>
      <c r="P134" s="310"/>
      <c r="Q134" s="310"/>
      <c r="R134" s="310"/>
      <c r="S134" s="310"/>
      <c r="T134" s="310"/>
      <c r="U134" s="310"/>
      <c r="V134" s="310"/>
      <c r="W134" s="310"/>
      <c r="X134" s="310"/>
      <c r="Y134" s="316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5"/>
      <c r="P135" s="310"/>
      <c r="Q135" s="310"/>
      <c r="R135" s="310"/>
      <c r="S135" s="310"/>
      <c r="T135" s="310"/>
      <c r="U135" s="310"/>
      <c r="V135" s="310"/>
      <c r="W135" s="310"/>
      <c r="X135" s="310"/>
      <c r="Y135" s="316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5"/>
      <c r="P136" s="310"/>
      <c r="Q136" s="310"/>
      <c r="R136" s="310"/>
      <c r="S136" s="310"/>
      <c r="T136" s="310"/>
      <c r="U136" s="310"/>
      <c r="V136" s="310"/>
      <c r="W136" s="310"/>
      <c r="X136" s="310"/>
      <c r="Y136" s="316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5"/>
      <c r="P137" s="310"/>
      <c r="Q137" s="310"/>
      <c r="R137" s="310"/>
      <c r="S137" s="310"/>
      <c r="T137" s="310"/>
      <c r="U137" s="310"/>
      <c r="V137" s="310"/>
      <c r="W137" s="310"/>
      <c r="X137" s="310"/>
      <c r="Y137" s="316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5"/>
      <c r="P138" s="310"/>
      <c r="Q138" s="310"/>
      <c r="R138" s="310"/>
      <c r="S138" s="310"/>
      <c r="T138" s="310"/>
      <c r="U138" s="310"/>
      <c r="V138" s="310"/>
      <c r="W138" s="310"/>
      <c r="X138" s="310"/>
      <c r="Y138" s="316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5"/>
      <c r="P139" s="310"/>
      <c r="Q139" s="310"/>
      <c r="R139" s="310"/>
      <c r="S139" s="310"/>
      <c r="T139" s="310"/>
      <c r="U139" s="310"/>
      <c r="V139" s="310"/>
      <c r="W139" s="310"/>
      <c r="X139" s="310"/>
      <c r="Y139" s="316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5"/>
      <c r="P140" s="310"/>
      <c r="Q140" s="310"/>
      <c r="R140" s="310"/>
      <c r="S140" s="310"/>
      <c r="T140" s="310"/>
      <c r="U140" s="310"/>
      <c r="V140" s="310"/>
      <c r="W140" s="310"/>
      <c r="X140" s="310"/>
      <c r="Y140" s="316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5"/>
      <c r="P141" s="310"/>
      <c r="Q141" s="310"/>
      <c r="R141" s="310"/>
      <c r="S141" s="310"/>
      <c r="T141" s="310"/>
      <c r="U141" s="310"/>
      <c r="V141" s="310"/>
      <c r="W141" s="310"/>
      <c r="X141" s="310"/>
      <c r="Y141" s="316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5"/>
      <c r="P142" s="310"/>
      <c r="Q142" s="310"/>
      <c r="R142" s="310"/>
      <c r="S142" s="310"/>
      <c r="T142" s="310"/>
      <c r="U142" s="310"/>
      <c r="V142" s="310"/>
      <c r="W142" s="310"/>
      <c r="X142" s="310"/>
      <c r="Y142" s="316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5"/>
      <c r="P143" s="310"/>
      <c r="Q143" s="310"/>
      <c r="R143" s="310"/>
      <c r="S143" s="310"/>
      <c r="T143" s="310"/>
      <c r="U143" s="310"/>
      <c r="V143" s="310"/>
      <c r="W143" s="310"/>
      <c r="X143" s="310"/>
      <c r="Y143" s="316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5"/>
      <c r="P144" s="310"/>
      <c r="Q144" s="310"/>
      <c r="R144" s="310"/>
      <c r="S144" s="310"/>
      <c r="T144" s="310"/>
      <c r="U144" s="310"/>
      <c r="V144" s="310"/>
      <c r="W144" s="310"/>
      <c r="X144" s="310"/>
      <c r="Y144" s="316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5"/>
      <c r="P145" s="310"/>
      <c r="Q145" s="310"/>
      <c r="R145" s="310"/>
      <c r="S145" s="310"/>
      <c r="T145" s="310"/>
      <c r="U145" s="310"/>
      <c r="V145" s="310"/>
      <c r="W145" s="310"/>
      <c r="X145" s="310"/>
      <c r="Y145" s="316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5"/>
      <c r="P146" s="310"/>
      <c r="Q146" s="310"/>
      <c r="R146" s="310"/>
      <c r="S146" s="310"/>
      <c r="T146" s="310"/>
      <c r="U146" s="310"/>
      <c r="V146" s="310"/>
      <c r="W146" s="310"/>
      <c r="X146" s="310"/>
      <c r="Y146" s="316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5"/>
      <c r="P147" s="310"/>
      <c r="Q147" s="310"/>
      <c r="R147" s="310"/>
      <c r="S147" s="310"/>
      <c r="T147" s="310"/>
      <c r="U147" s="310"/>
      <c r="V147" s="310"/>
      <c r="W147" s="310"/>
      <c r="X147" s="310"/>
      <c r="Y147" s="316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5"/>
      <c r="P148" s="310"/>
      <c r="Q148" s="310"/>
      <c r="R148" s="310"/>
      <c r="S148" s="310"/>
      <c r="T148" s="310"/>
      <c r="U148" s="310"/>
      <c r="V148" s="310"/>
      <c r="W148" s="310"/>
      <c r="X148" s="310"/>
      <c r="Y148" s="316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5"/>
      <c r="P149" s="310"/>
      <c r="Q149" s="310"/>
      <c r="R149" s="310"/>
      <c r="S149" s="310"/>
      <c r="T149" s="310"/>
      <c r="U149" s="310"/>
      <c r="V149" s="310"/>
      <c r="W149" s="310"/>
      <c r="X149" s="310"/>
      <c r="Y149" s="316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5"/>
      <c r="P150" s="310"/>
      <c r="Q150" s="310"/>
      <c r="R150" s="310"/>
      <c r="S150" s="310"/>
      <c r="T150" s="310"/>
      <c r="U150" s="310"/>
      <c r="V150" s="310"/>
      <c r="W150" s="310"/>
      <c r="X150" s="310"/>
      <c r="Y150" s="316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5"/>
      <c r="P151" s="310"/>
      <c r="Q151" s="310"/>
      <c r="R151" s="310"/>
      <c r="S151" s="310"/>
      <c r="T151" s="310"/>
      <c r="U151" s="310"/>
      <c r="V151" s="310"/>
      <c r="W151" s="310"/>
      <c r="X151" s="310"/>
      <c r="Y151" s="316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5"/>
      <c r="P152" s="310"/>
      <c r="Q152" s="310"/>
      <c r="R152" s="310"/>
      <c r="S152" s="310"/>
      <c r="T152" s="310"/>
      <c r="U152" s="310"/>
      <c r="V152" s="310"/>
      <c r="W152" s="310"/>
      <c r="X152" s="310"/>
      <c r="Y152" s="316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3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782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53" t="str">
        <f>U6</f>
        <v>     OCTOBER.-09</v>
      </c>
      <c r="V157" s="444" t="str">
        <f>NDPL!V5</f>
        <v>      SEPT.-09</v>
      </c>
      <c r="W157" s="94" t="s">
        <v>217</v>
      </c>
      <c r="X157" s="94" t="s">
        <v>218</v>
      </c>
      <c r="Y157" s="94" t="s">
        <v>723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684</v>
      </c>
      <c r="S161" s="60" t="s">
        <v>724</v>
      </c>
      <c r="T161" s="65">
        <v>-100</v>
      </c>
      <c r="U161" s="65">
        <v>92043</v>
      </c>
      <c r="V161" s="65">
        <v>89349</v>
      </c>
      <c r="W161" s="65">
        <f>U161-V161</f>
        <v>2694</v>
      </c>
      <c r="X161" s="65">
        <f>T161*W161</f>
        <v>-269400</v>
      </c>
      <c r="Y161" s="97">
        <f>IF(S161="Kvarh(Lag)",X161/1000000,X161/1000)</f>
        <v>-0.2694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684</v>
      </c>
      <c r="S162" s="60" t="s">
        <v>724</v>
      </c>
      <c r="T162" s="65">
        <v>-100</v>
      </c>
      <c r="U162" s="65">
        <v>55039</v>
      </c>
      <c r="V162" s="65">
        <v>52362</v>
      </c>
      <c r="W162" s="65">
        <f>U162-V162</f>
        <v>2677</v>
      </c>
      <c r="X162" s="65">
        <f>T162*W162</f>
        <v>-267700</v>
      </c>
      <c r="Y162" s="97">
        <f>IF(S162="Kvarh(Lag)",X162/1000000,X162/1000)</f>
        <v>-0.2677</v>
      </c>
      <c r="Z162" s="294"/>
      <c r="AA162" s="54"/>
      <c r="AB162" s="215" t="str">
        <f>NDPL!AA116</f>
        <v>ISBT K.GATE </v>
      </c>
      <c r="AC162" s="26"/>
      <c r="AD162" s="219">
        <f>NDPL!AB116</f>
        <v>6</v>
      </c>
      <c r="AE162" s="219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5" t="str">
        <f>NDPL!BJ116</f>
        <v>ISBT K.GATE  F/O</v>
      </c>
      <c r="BL162" s="216">
        <f>NDPL!BK116</f>
        <v>4865087</v>
      </c>
      <c r="BM162" s="215">
        <f>NDPL!BL116</f>
        <v>0</v>
      </c>
      <c r="BN162" s="215" t="str">
        <f>NDPL!BM116</f>
        <v>SECURE</v>
      </c>
      <c r="BO162" s="215" t="str">
        <f>NDPL!BN116</f>
        <v>KWH</v>
      </c>
      <c r="BP162" s="215">
        <f>NDPL!BO116</f>
        <v>11000</v>
      </c>
      <c r="BQ162" s="215">
        <f>NDPL!BP116</f>
        <v>11000</v>
      </c>
      <c r="BR162" s="215">
        <f>NDPL!BQ116</f>
        <v>400</v>
      </c>
      <c r="BS162" s="215">
        <f>NDPL!BR116</f>
        <v>400</v>
      </c>
      <c r="BT162" s="215">
        <f>NDPL!BS116</f>
        <v>100</v>
      </c>
      <c r="BU162" s="215">
        <f>NDPL!BT116</f>
        <v>1</v>
      </c>
      <c r="BV162" s="215">
        <f>NDPL!BU116</f>
        <v>1</v>
      </c>
      <c r="BW162" s="215">
        <f>NDPL!BV116</f>
        <v>100</v>
      </c>
      <c r="BX162" s="272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684</v>
      </c>
      <c r="S163" s="60" t="s">
        <v>724</v>
      </c>
      <c r="T163" s="65">
        <v>-100</v>
      </c>
      <c r="U163" s="65">
        <v>36706</v>
      </c>
      <c r="V163" s="65">
        <v>34646</v>
      </c>
      <c r="W163" s="65">
        <f>U163-V163</f>
        <v>2060</v>
      </c>
      <c r="X163" s="65">
        <f>T163*W163</f>
        <v>-206000</v>
      </c>
      <c r="Y163" s="97">
        <f>IF(S163="Kvarh(Lag)",X163/1000000,X163/1000)</f>
        <v>-0.206</v>
      </c>
      <c r="Z163" s="294"/>
      <c r="AA163" s="54"/>
      <c r="AB163" s="215" t="e">
        <f>NDPL!#REF!</f>
        <v>#REF!</v>
      </c>
      <c r="AC163" s="26"/>
      <c r="AD163" s="219" t="e">
        <f>NDPL!#REF!</f>
        <v>#REF!</v>
      </c>
      <c r="AE163" s="219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5" t="e">
        <f>NDPL!#REF!</f>
        <v>#REF!</v>
      </c>
      <c r="BL163" s="216" t="e">
        <f>NDPL!#REF!</f>
        <v>#REF!</v>
      </c>
      <c r="BM163" s="215" t="e">
        <f>NDPL!#REF!</f>
        <v>#REF!</v>
      </c>
      <c r="BN163" s="215" t="e">
        <f>NDPL!#REF!</f>
        <v>#REF!</v>
      </c>
      <c r="BO163" s="215" t="e">
        <f>NDPL!#REF!</f>
        <v>#REF!</v>
      </c>
      <c r="BP163" s="215" t="e">
        <f>NDPL!#REF!</f>
        <v>#REF!</v>
      </c>
      <c r="BQ163" s="215" t="e">
        <f>NDPL!#REF!</f>
        <v>#REF!</v>
      </c>
      <c r="BR163" s="215" t="e">
        <f>NDPL!#REF!</f>
        <v>#REF!</v>
      </c>
      <c r="BS163" s="215" t="e">
        <f>NDPL!#REF!</f>
        <v>#REF!</v>
      </c>
      <c r="BT163" s="215" t="e">
        <f>NDPL!#REF!</f>
        <v>#REF!</v>
      </c>
      <c r="BU163" s="215" t="e">
        <f>NDPL!#REF!</f>
        <v>#REF!</v>
      </c>
      <c r="BV163" s="215" t="e">
        <f>NDPL!#REF!</f>
        <v>#REF!</v>
      </c>
      <c r="BW163" s="215" t="e">
        <f>NDPL!#REF!</f>
        <v>#REF!</v>
      </c>
      <c r="BX163" s="272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684</v>
      </c>
      <c r="S164" s="60" t="s">
        <v>724</v>
      </c>
      <c r="T164" s="65">
        <v>-100</v>
      </c>
      <c r="U164" s="65">
        <v>61353</v>
      </c>
      <c r="V164" s="65">
        <v>58885</v>
      </c>
      <c r="W164" s="65">
        <f>U164-V164</f>
        <v>2468</v>
      </c>
      <c r="X164" s="65">
        <f>T164*W164</f>
        <v>-246800</v>
      </c>
      <c r="Y164" s="97">
        <f>IF(S164="Kvarh(Lag)",X164/1000000,X164/1000)</f>
        <v>-0.2468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547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815</v>
      </c>
      <c r="P166" s="6">
        <v>4864807</v>
      </c>
      <c r="Q166" s="30">
        <v>0</v>
      </c>
      <c r="R166" s="65" t="s">
        <v>684</v>
      </c>
      <c r="S166" s="60" t="s">
        <v>724</v>
      </c>
      <c r="T166" s="65">
        <v>-100</v>
      </c>
      <c r="U166" s="65">
        <v>222943</v>
      </c>
      <c r="V166" s="65">
        <v>210518</v>
      </c>
      <c r="W166" s="65">
        <f>U166-V166</f>
        <v>12425</v>
      </c>
      <c r="X166" s="65">
        <f>T166*W166</f>
        <v>-1242500</v>
      </c>
      <c r="Y166" s="97">
        <f>IF(S166="Kvarh(Lag)",X166/1000000,X166/1000)</f>
        <v>-1.2425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684</v>
      </c>
      <c r="S167" s="60" t="s">
        <v>724</v>
      </c>
      <c r="T167" s="65">
        <v>-100</v>
      </c>
      <c r="U167" s="65">
        <v>57623</v>
      </c>
      <c r="V167" s="65">
        <v>55842</v>
      </c>
      <c r="W167" s="65">
        <f>U167-V167</f>
        <v>1781</v>
      </c>
      <c r="X167" s="65">
        <f>T167*W167</f>
        <v>-178100</v>
      </c>
      <c r="Y167" s="97">
        <f>IF(S167="Kvarh(Lag)",X167/1000000,X167/1000)</f>
        <v>-0.1781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821</v>
      </c>
      <c r="P168" s="6">
        <v>4902571</v>
      </c>
      <c r="Q168" s="30">
        <v>0</v>
      </c>
      <c r="R168" s="65" t="s">
        <v>684</v>
      </c>
      <c r="S168" s="60" t="s">
        <v>724</v>
      </c>
      <c r="T168" s="65">
        <v>300</v>
      </c>
      <c r="U168" s="65">
        <v>109</v>
      </c>
      <c r="V168" s="65">
        <v>109</v>
      </c>
      <c r="W168" s="65">
        <f>U168-V168</f>
        <v>0</v>
      </c>
      <c r="X168" s="65">
        <f>T168*W168</f>
        <v>0</v>
      </c>
      <c r="Y168" s="97">
        <f>IF(S168="Kvarh(Lag)",X168/1000000,X168/1000)</f>
        <v>0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824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2" t="s">
        <v>126</v>
      </c>
      <c r="P170" s="73"/>
      <c r="Q170" s="30"/>
      <c r="R170" s="65"/>
      <c r="S170" s="65"/>
      <c r="T170" s="65"/>
      <c r="U170" s="65"/>
      <c r="V170" s="65"/>
      <c r="W170" s="65">
        <v>325</v>
      </c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589</v>
      </c>
      <c r="P171" s="73">
        <v>4902535</v>
      </c>
      <c r="Q171" s="30">
        <v>0</v>
      </c>
      <c r="R171" s="65" t="s">
        <v>684</v>
      </c>
      <c r="S171" s="60" t="s">
        <v>724</v>
      </c>
      <c r="T171" s="65">
        <v>-100</v>
      </c>
      <c r="U171" s="65">
        <v>7790</v>
      </c>
      <c r="V171" s="65">
        <v>6952</v>
      </c>
      <c r="W171" s="65">
        <f aca="true" t="shared" si="13" ref="W171:W176">U171-V171</f>
        <v>838</v>
      </c>
      <c r="X171" s="65">
        <f aca="true" t="shared" si="14" ref="X171:X176">T171*W171</f>
        <v>-83800</v>
      </c>
      <c r="Y171" s="97">
        <f aca="true" t="shared" si="15" ref="Y171:Y176">IF(S171="Kvarh(Lag)",X171/1000000,X171/1000)</f>
        <v>-0.0838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684</v>
      </c>
      <c r="S172" s="60" t="s">
        <v>724</v>
      </c>
      <c r="T172" s="65">
        <v>-100</v>
      </c>
      <c r="U172" s="65">
        <v>12610</v>
      </c>
      <c r="V172" s="65">
        <v>11424</v>
      </c>
      <c r="W172" s="65">
        <f t="shared" si="13"/>
        <v>1186</v>
      </c>
      <c r="X172" s="65">
        <f t="shared" si="14"/>
        <v>-118600</v>
      </c>
      <c r="Y172" s="97">
        <f t="shared" si="15"/>
        <v>-0.1186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684</v>
      </c>
      <c r="S173" s="60" t="s">
        <v>724</v>
      </c>
      <c r="T173" s="65">
        <v>-100</v>
      </c>
      <c r="U173" s="65">
        <v>68718</v>
      </c>
      <c r="V173" s="65">
        <v>65657</v>
      </c>
      <c r="W173" s="65">
        <f t="shared" si="13"/>
        <v>3061</v>
      </c>
      <c r="X173" s="65">
        <f t="shared" si="14"/>
        <v>-306100</v>
      </c>
      <c r="Y173" s="97">
        <f t="shared" si="15"/>
        <v>-0.3061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684</v>
      </c>
      <c r="S174" s="60" t="s">
        <v>724</v>
      </c>
      <c r="T174" s="65">
        <v>-100</v>
      </c>
      <c r="U174" s="65">
        <v>53186</v>
      </c>
      <c r="V174" s="65">
        <v>50889</v>
      </c>
      <c r="W174" s="65">
        <f t="shared" si="13"/>
        <v>2297</v>
      </c>
      <c r="X174" s="65">
        <f t="shared" si="14"/>
        <v>-229700</v>
      </c>
      <c r="Y174" s="97">
        <f t="shared" si="15"/>
        <v>-0.2297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684</v>
      </c>
      <c r="S175" s="60" t="s">
        <v>724</v>
      </c>
      <c r="T175" s="65">
        <v>-100</v>
      </c>
      <c r="U175" s="65">
        <v>3339</v>
      </c>
      <c r="V175" s="65">
        <v>2784</v>
      </c>
      <c r="W175" s="65">
        <f t="shared" si="13"/>
        <v>555</v>
      </c>
      <c r="X175" s="65">
        <f t="shared" si="14"/>
        <v>-55500</v>
      </c>
      <c r="Y175" s="97">
        <f t="shared" si="15"/>
        <v>-0.0555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684</v>
      </c>
      <c r="S176" s="60" t="s">
        <v>724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2" t="s">
        <v>133</v>
      </c>
      <c r="P178" s="73"/>
      <c r="Q178" s="30"/>
      <c r="R178" s="65"/>
      <c r="S178" s="65"/>
      <c r="T178" s="65"/>
      <c r="U178" s="30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684</v>
      </c>
      <c r="S179" s="60" t="s">
        <v>724</v>
      </c>
      <c r="T179" s="65">
        <v>-100</v>
      </c>
      <c r="U179" s="65">
        <v>66581</v>
      </c>
      <c r="V179" s="65">
        <v>64464</v>
      </c>
      <c r="W179" s="65">
        <f>U179-V179</f>
        <v>2117</v>
      </c>
      <c r="X179" s="65">
        <f>T179*W179</f>
        <v>-211700</v>
      </c>
      <c r="Y179" s="97">
        <f>IF(S179="Kvarh(Lag)",X179/1000000,X179/1000)</f>
        <v>-0.2117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684</v>
      </c>
      <c r="S180" s="60" t="s">
        <v>724</v>
      </c>
      <c r="T180" s="65">
        <v>-100</v>
      </c>
      <c r="U180" s="65">
        <v>62404</v>
      </c>
      <c r="V180" s="65">
        <v>60184</v>
      </c>
      <c r="W180" s="65">
        <f>U180-V180</f>
        <v>2220</v>
      </c>
      <c r="X180" s="65">
        <f>T180*W180</f>
        <v>-222000</v>
      </c>
      <c r="Y180" s="97">
        <f>IF(S180="Kvarh(Lag)",X180/1000000,X180/1000)</f>
        <v>-0.222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684</v>
      </c>
      <c r="S181" s="60" t="s">
        <v>724</v>
      </c>
      <c r="T181" s="65">
        <v>-100</v>
      </c>
      <c r="U181" s="65">
        <v>85960</v>
      </c>
      <c r="V181" s="65">
        <v>82939</v>
      </c>
      <c r="W181" s="65">
        <f>U181-V181</f>
        <v>3021</v>
      </c>
      <c r="X181" s="65">
        <f>T181*W181</f>
        <v>-302100</v>
      </c>
      <c r="Y181" s="97">
        <f>IF(S181="Kvarh(Lag)",X181/1000000,X181/1000)</f>
        <v>-0.3021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2" t="s">
        <v>548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684</v>
      </c>
      <c r="S183" s="60" t="s">
        <v>724</v>
      </c>
      <c r="T183" s="65">
        <v>100</v>
      </c>
      <c r="U183" s="65">
        <v>42216</v>
      </c>
      <c r="V183" s="65">
        <v>40749</v>
      </c>
      <c r="W183" s="65">
        <f>U183-V183</f>
        <v>1467</v>
      </c>
      <c r="X183" s="65">
        <f>T183*W183</f>
        <v>146700</v>
      </c>
      <c r="Y183" s="97">
        <f>IF(S183="Kvarh(Lag)",X183/1000000,X183/1000)</f>
        <v>0.1467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-3.793299999999999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559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7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689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837</v>
      </c>
      <c r="V231" s="456" t="str">
        <f>H3</f>
        <v>     OCTOBER.-09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53" t="str">
        <f>U157</f>
        <v>     OCTOBER.-09</v>
      </c>
      <c r="V235" s="444" t="str">
        <f>NDPL!V5</f>
        <v>      SEPT.-09</v>
      </c>
      <c r="W235" s="94" t="s">
        <v>217</v>
      </c>
      <c r="X235" s="94" t="s">
        <v>218</v>
      </c>
      <c r="Y235" s="94" t="s">
        <v>723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684</v>
      </c>
      <c r="S237" s="60" t="s">
        <v>724</v>
      </c>
      <c r="T237" s="65">
        <v>1000</v>
      </c>
      <c r="U237" s="464">
        <v>104065</v>
      </c>
      <c r="V237" s="30">
        <v>104065</v>
      </c>
      <c r="W237" s="65">
        <f>U237-V237</f>
        <v>0</v>
      </c>
      <c r="X237" s="65">
        <f>T237*W237</f>
        <v>0</v>
      </c>
      <c r="Y237" s="97">
        <f>IF(S237="Kvarh(Lag)",X237/1000000,X237/1000)</f>
        <v>0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684</v>
      </c>
      <c r="S238" s="60" t="s">
        <v>724</v>
      </c>
      <c r="T238" s="65">
        <v>1000</v>
      </c>
      <c r="U238" s="30">
        <v>21492</v>
      </c>
      <c r="V238" s="30">
        <v>20038</v>
      </c>
      <c r="W238" s="65">
        <f>U238-V238</f>
        <v>1454</v>
      </c>
      <c r="X238" s="65">
        <f>T238*W238</f>
        <v>1454000</v>
      </c>
      <c r="Y238" s="97">
        <f>IF(S238="Kvarh(Lag)",X238/1000000,X238/1000)</f>
        <v>1.454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684</v>
      </c>
      <c r="S239" s="60" t="s">
        <v>724</v>
      </c>
      <c r="T239" s="65">
        <v>1000</v>
      </c>
      <c r="U239" s="30">
        <v>36302</v>
      </c>
      <c r="V239" s="30">
        <v>34123</v>
      </c>
      <c r="W239" s="65">
        <f>U239-V239</f>
        <v>2179</v>
      </c>
      <c r="X239" s="65">
        <f>T239*W239</f>
        <v>2179000</v>
      </c>
      <c r="Y239" s="97">
        <f>IF(S239="Kvarh(Lag)",X239/1000000,X239/1000)</f>
        <v>2.179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591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684</v>
      </c>
      <c r="S240" s="60" t="s">
        <v>724</v>
      </c>
      <c r="T240" s="65">
        <v>1000</v>
      </c>
      <c r="U240" s="30">
        <v>13958</v>
      </c>
      <c r="V240" s="30">
        <v>12088</v>
      </c>
      <c r="W240" s="65">
        <f>U240-V240</f>
        <v>1870</v>
      </c>
      <c r="X240" s="65">
        <f>T240*W240</f>
        <v>1870000</v>
      </c>
      <c r="Y240" s="97">
        <f>IF(S240="Kvarh(Lag)",X240/1000000,X240/1000)</f>
        <v>1.87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591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684</v>
      </c>
      <c r="S242" s="60" t="s">
        <v>724</v>
      </c>
      <c r="T242" s="65">
        <v>1000</v>
      </c>
      <c r="U242" s="30">
        <v>36063</v>
      </c>
      <c r="V242" s="30">
        <v>30792</v>
      </c>
      <c r="W242" s="65">
        <f aca="true" t="shared" si="16" ref="W242:W247">U242-V242</f>
        <v>5271</v>
      </c>
      <c r="X242" s="65">
        <f aca="true" t="shared" si="17" ref="X242:X247">T242*W242</f>
        <v>5271000</v>
      </c>
      <c r="Y242" s="97">
        <f aca="true" t="shared" si="18" ref="Y242:Y247">IF(S242="Kvarh(Lag)",X242/1000000,X242/1000)</f>
        <v>5.271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684</v>
      </c>
      <c r="S243" s="60" t="s">
        <v>724</v>
      </c>
      <c r="T243" s="65">
        <v>1000</v>
      </c>
      <c r="U243" s="30">
        <v>163347</v>
      </c>
      <c r="V243" s="30">
        <v>157985</v>
      </c>
      <c r="W243" s="65">
        <f t="shared" si="16"/>
        <v>5362</v>
      </c>
      <c r="X243" s="65">
        <f t="shared" si="17"/>
        <v>5362000</v>
      </c>
      <c r="Y243" s="97">
        <f t="shared" si="18"/>
        <v>5.362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684</v>
      </c>
      <c r="S244" s="60" t="s">
        <v>724</v>
      </c>
      <c r="T244" s="65">
        <v>1000</v>
      </c>
      <c r="U244" s="30">
        <v>28133</v>
      </c>
      <c r="V244" s="30">
        <v>27520</v>
      </c>
      <c r="W244" s="65">
        <f t="shared" si="16"/>
        <v>613</v>
      </c>
      <c r="X244" s="65">
        <f t="shared" si="17"/>
        <v>613000</v>
      </c>
      <c r="Y244" s="97">
        <f t="shared" si="18"/>
        <v>0.613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684</v>
      </c>
      <c r="S245" s="60" t="s">
        <v>724</v>
      </c>
      <c r="T245" s="65">
        <v>1000</v>
      </c>
      <c r="U245" s="30">
        <v>30180</v>
      </c>
      <c r="V245" s="30">
        <v>27062</v>
      </c>
      <c r="W245" s="65">
        <f t="shared" si="16"/>
        <v>3118</v>
      </c>
      <c r="X245" s="65">
        <f t="shared" si="17"/>
        <v>3118000</v>
      </c>
      <c r="Y245" s="97">
        <f t="shared" si="18"/>
        <v>3.118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684</v>
      </c>
      <c r="S246" s="60" t="s">
        <v>724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664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684</v>
      </c>
      <c r="S247" s="60" t="s">
        <v>724</v>
      </c>
      <c r="T247" s="65">
        <v>1000</v>
      </c>
      <c r="U247" s="465">
        <v>67185</v>
      </c>
      <c r="V247" s="30">
        <v>65077</v>
      </c>
      <c r="W247" s="65">
        <f t="shared" si="16"/>
        <v>2108</v>
      </c>
      <c r="X247" s="65">
        <f t="shared" si="17"/>
        <v>2108000</v>
      </c>
      <c r="Y247" s="97">
        <f t="shared" si="18"/>
        <v>2.108</v>
      </c>
      <c r="Z247" s="144"/>
      <c r="AA247" s="54"/>
      <c r="AB247" s="85" t="s">
        <v>627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627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2" t="s">
        <v>627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631</v>
      </c>
      <c r="P249" s="73">
        <v>4864916</v>
      </c>
      <c r="Q249" s="30" t="e">
        <v>#REF!</v>
      </c>
      <c r="R249" s="65" t="s">
        <v>684</v>
      </c>
      <c r="S249" s="60" t="s">
        <v>724</v>
      </c>
      <c r="T249" s="65">
        <v>1000</v>
      </c>
      <c r="U249" s="30">
        <v>50575</v>
      </c>
      <c r="V249" s="30">
        <v>47715</v>
      </c>
      <c r="W249" s="65">
        <f>U249-V249</f>
        <v>2860</v>
      </c>
      <c r="X249" s="65">
        <f>T249*W249</f>
        <v>2860000</v>
      </c>
      <c r="Y249" s="97">
        <f>IF(S249="Kvarh(Lag)",X249/1000000,X249/1000)</f>
        <v>2.86</v>
      </c>
      <c r="Z249" s="144"/>
      <c r="AA249" s="54"/>
      <c r="AB249" s="65" t="s">
        <v>631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633</v>
      </c>
      <c r="BL249" s="73" t="s">
        <v>632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628</v>
      </c>
      <c r="P250" s="73">
        <v>4864917</v>
      </c>
      <c r="Q250" s="30" t="e">
        <v>#REF!</v>
      </c>
      <c r="R250" s="65" t="s">
        <v>684</v>
      </c>
      <c r="S250" s="60" t="s">
        <v>724</v>
      </c>
      <c r="T250" s="65">
        <v>1000</v>
      </c>
      <c r="U250" s="30">
        <v>165960</v>
      </c>
      <c r="V250" s="30">
        <v>161026</v>
      </c>
      <c r="W250" s="65">
        <f>U250-V250</f>
        <v>4934</v>
      </c>
      <c r="X250" s="65">
        <f>T250*W250</f>
        <v>4934000</v>
      </c>
      <c r="Y250" s="97">
        <f>IF(S250="Kvarh(Lag)",X250/1000000,X250/1000)</f>
        <v>4.934</v>
      </c>
      <c r="Z250" s="144"/>
      <c r="AA250" s="54"/>
      <c r="AB250" s="65" t="s">
        <v>628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630</v>
      </c>
      <c r="BL250" s="73" t="s">
        <v>635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684</v>
      </c>
      <c r="S252" s="60" t="s">
        <v>724</v>
      </c>
      <c r="T252" s="65">
        <v>1000</v>
      </c>
      <c r="U252" s="30">
        <v>14940</v>
      </c>
      <c r="V252" s="30">
        <v>14500</v>
      </c>
      <c r="W252" s="65">
        <f>U252-V252</f>
        <v>440</v>
      </c>
      <c r="X252" s="65">
        <f>T252*W252</f>
        <v>440000</v>
      </c>
      <c r="Y252" s="97">
        <f>IF(S252="Kvarh(Lag)",X252/1000000,X252/1000)</f>
        <v>0.44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708</v>
      </c>
      <c r="P253" s="73">
        <v>4864986</v>
      </c>
      <c r="Q253" s="30" t="e">
        <v>#REF!</v>
      </c>
      <c r="R253" s="65" t="s">
        <v>684</v>
      </c>
      <c r="S253" s="60" t="s">
        <v>724</v>
      </c>
      <c r="T253" s="65">
        <v>1000</v>
      </c>
      <c r="U253" s="30">
        <v>11266</v>
      </c>
      <c r="V253" s="30">
        <v>11266</v>
      </c>
      <c r="W253" s="65">
        <f>U253-V253</f>
        <v>0</v>
      </c>
      <c r="X253" s="65">
        <f>T253*W253</f>
        <v>0</v>
      </c>
      <c r="Y253" s="97">
        <f>IF(S253="Kvarh(Lag)",X253/1000000,X253/1000)</f>
        <v>0</v>
      </c>
      <c r="Z253" s="131"/>
      <c r="AA253" s="160"/>
      <c r="AB253" s="65" t="s">
        <v>561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561</v>
      </c>
      <c r="BL253" s="73" t="s">
        <v>634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30.209000000000003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30.209000000000003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="115" zoomScaleSheetLayoutView="115" workbookViewId="0" topLeftCell="M169">
      <selection activeCell="U50" sqref="U50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689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21" t="s">
        <v>832</v>
      </c>
      <c r="H3" s="454" t="str">
        <f>BYPL!H3</f>
        <v>     OCTOBER.-09</v>
      </c>
      <c r="O3" s="91" t="s">
        <v>831</v>
      </c>
      <c r="V3" s="457" t="str">
        <f>H3</f>
        <v>     OCTOBER.-09</v>
      </c>
      <c r="Z3" s="262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770</v>
      </c>
      <c r="O4" s="92" t="s">
        <v>238</v>
      </c>
      <c r="Q4" s="30"/>
      <c r="R4" s="30"/>
      <c r="Z4" s="183"/>
      <c r="AD4" s="259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53" t="str">
        <f>H3</f>
        <v>     OCTOBER.-09</v>
      </c>
      <c r="V5" s="453" t="str">
        <f>NDPL!V5</f>
        <v>      SEPT.-09</v>
      </c>
      <c r="W5" s="94" t="s">
        <v>217</v>
      </c>
      <c r="X5" s="94" t="s">
        <v>218</v>
      </c>
      <c r="Y5" s="94" t="s">
        <v>723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626</v>
      </c>
      <c r="AD6" s="18" t="s">
        <v>625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30">
        <v>1</v>
      </c>
      <c r="O7" s="64" t="s">
        <v>661</v>
      </c>
      <c r="P7" s="73">
        <v>4865180</v>
      </c>
      <c r="Q7" s="65" t="s">
        <v>684</v>
      </c>
      <c r="R7" s="65" t="s">
        <v>684</v>
      </c>
      <c r="S7" s="60" t="s">
        <v>724</v>
      </c>
      <c r="T7" s="65">
        <v>1000</v>
      </c>
      <c r="U7" s="30">
        <v>30817</v>
      </c>
      <c r="V7" s="30">
        <v>30097</v>
      </c>
      <c r="W7" s="65">
        <f>U7-V7</f>
        <v>720</v>
      </c>
      <c r="X7" s="30">
        <f>T7*W7</f>
        <v>720000</v>
      </c>
      <c r="Y7" s="97">
        <f>IF(S7="Kvarh(Lag)",X7/1000000,X7/1000)</f>
        <v>0.72</v>
      </c>
      <c r="Z7" s="183"/>
      <c r="AA7" s="228"/>
      <c r="AB7" s="3" t="s">
        <v>661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3"/>
      <c r="BK7" s="223"/>
      <c r="BL7" s="223" t="s">
        <v>661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684</v>
      </c>
      <c r="R8" s="65" t="s">
        <v>684</v>
      </c>
      <c r="S8" s="60" t="s">
        <v>724</v>
      </c>
      <c r="T8" s="65">
        <v>100</v>
      </c>
      <c r="U8" s="30">
        <v>109451</v>
      </c>
      <c r="V8" s="30">
        <v>98375</v>
      </c>
      <c r="W8" s="65">
        <f aca="true" t="shared" si="0" ref="W8:W15">U8-V8</f>
        <v>11076</v>
      </c>
      <c r="X8" s="30">
        <f aca="true" t="shared" si="1" ref="X8:X15">T8*W8</f>
        <v>1107600</v>
      </c>
      <c r="Y8" s="97">
        <f aca="true" t="shared" si="2" ref="Y8:Y15">IF(S8="Kvarh(Lag)",X8/1000000,X8/1000)</f>
        <v>1.1076</v>
      </c>
      <c r="Z8" s="183"/>
      <c r="AA8" s="228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3"/>
      <c r="BK8" s="223"/>
      <c r="BL8" s="223" t="s">
        <v>29</v>
      </c>
      <c r="BM8" s="74" t="s">
        <v>577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684</v>
      </c>
      <c r="R9" s="65" t="s">
        <v>684</v>
      </c>
      <c r="S9" s="60" t="s">
        <v>724</v>
      </c>
      <c r="T9" s="65">
        <v>1000</v>
      </c>
      <c r="U9" s="30">
        <v>77185</v>
      </c>
      <c r="V9" s="30">
        <v>75683</v>
      </c>
      <c r="W9" s="65">
        <f t="shared" si="0"/>
        <v>1502</v>
      </c>
      <c r="X9" s="30">
        <f t="shared" si="1"/>
        <v>1502000</v>
      </c>
      <c r="Y9" s="97">
        <f t="shared" si="2"/>
        <v>1.502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684</v>
      </c>
      <c r="R10" s="65" t="s">
        <v>684</v>
      </c>
      <c r="S10" s="60" t="s">
        <v>724</v>
      </c>
      <c r="T10" s="65">
        <v>100</v>
      </c>
      <c r="U10" s="30">
        <v>101756</v>
      </c>
      <c r="V10" s="30">
        <v>94290</v>
      </c>
      <c r="W10" s="65">
        <f t="shared" si="0"/>
        <v>7466</v>
      </c>
      <c r="X10" s="30">
        <f t="shared" si="1"/>
        <v>746600</v>
      </c>
      <c r="Y10" s="97">
        <f t="shared" si="2"/>
        <v>0.7466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684</v>
      </c>
      <c r="R11" s="65" t="s">
        <v>684</v>
      </c>
      <c r="S11" s="60" t="s">
        <v>724</v>
      </c>
      <c r="T11" s="65">
        <v>100</v>
      </c>
      <c r="U11" s="30">
        <v>129395</v>
      </c>
      <c r="V11" s="30">
        <v>122706</v>
      </c>
      <c r="W11" s="65">
        <f t="shared" si="0"/>
        <v>6689</v>
      </c>
      <c r="X11" s="30">
        <f t="shared" si="1"/>
        <v>668900</v>
      </c>
      <c r="Y11" s="97">
        <f t="shared" si="2"/>
        <v>0.6689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684</v>
      </c>
      <c r="R12" s="65" t="s">
        <v>684</v>
      </c>
      <c r="S12" s="60" t="s">
        <v>724</v>
      </c>
      <c r="T12" s="65">
        <v>100</v>
      </c>
      <c r="U12" s="30">
        <v>161644</v>
      </c>
      <c r="V12" s="30">
        <v>155639</v>
      </c>
      <c r="W12" s="65">
        <f t="shared" si="0"/>
        <v>6005</v>
      </c>
      <c r="X12" s="30">
        <f t="shared" si="1"/>
        <v>600500</v>
      </c>
      <c r="Y12" s="97">
        <f t="shared" si="2"/>
        <v>0.6005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684</v>
      </c>
      <c r="R13" s="65" t="s">
        <v>684</v>
      </c>
      <c r="S13" s="60" t="s">
        <v>724</v>
      </c>
      <c r="T13" s="65">
        <v>100</v>
      </c>
      <c r="U13" s="30">
        <v>502274</v>
      </c>
      <c r="V13" s="30">
        <v>488342</v>
      </c>
      <c r="W13" s="65">
        <f t="shared" si="0"/>
        <v>13932</v>
      </c>
      <c r="X13" s="30">
        <f t="shared" si="1"/>
        <v>1393200</v>
      </c>
      <c r="Y13" s="97">
        <f t="shared" si="2"/>
        <v>1.3932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684</v>
      </c>
      <c r="R14" s="65" t="s">
        <v>684</v>
      </c>
      <c r="S14" s="60" t="s">
        <v>724</v>
      </c>
      <c r="T14" s="65">
        <v>100</v>
      </c>
      <c r="U14" s="30">
        <v>379857</v>
      </c>
      <c r="V14" s="30">
        <v>378822</v>
      </c>
      <c r="W14" s="65">
        <f t="shared" si="0"/>
        <v>1035</v>
      </c>
      <c r="X14" s="30">
        <f t="shared" si="1"/>
        <v>103500</v>
      </c>
      <c r="Y14" s="97">
        <f t="shared" si="2"/>
        <v>0.1035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713</v>
      </c>
      <c r="P15" s="73">
        <v>4865179</v>
      </c>
      <c r="Q15" s="65" t="s">
        <v>684</v>
      </c>
      <c r="R15" s="65" t="s">
        <v>684</v>
      </c>
      <c r="S15" s="60" t="s">
        <v>724</v>
      </c>
      <c r="T15" s="65">
        <v>1000</v>
      </c>
      <c r="U15" s="30">
        <v>35238</v>
      </c>
      <c r="V15" s="30">
        <v>34618</v>
      </c>
      <c r="W15" s="65">
        <f t="shared" si="0"/>
        <v>620</v>
      </c>
      <c r="X15" s="30">
        <f t="shared" si="1"/>
        <v>620000</v>
      </c>
      <c r="Y15" s="97">
        <f t="shared" si="2"/>
        <v>0.62</v>
      </c>
      <c r="Z15" s="183"/>
      <c r="AA15" s="80"/>
      <c r="AB15" s="3" t="s">
        <v>669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672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2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399">
        <f>SUM(Y7:Y15)</f>
        <v>7.462300000000001</v>
      </c>
      <c r="Z16" s="183"/>
      <c r="AA16" s="80"/>
      <c r="AB16" s="30" t="s">
        <v>592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594</v>
      </c>
      <c r="BM16" s="73" t="s">
        <v>593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30">
        <v>10</v>
      </c>
      <c r="O17" s="64" t="s">
        <v>54</v>
      </c>
      <c r="P17" s="73">
        <v>4864973</v>
      </c>
      <c r="Q17" s="65" t="s">
        <v>684</v>
      </c>
      <c r="R17" s="65" t="s">
        <v>684</v>
      </c>
      <c r="S17" s="60" t="s">
        <v>724</v>
      </c>
      <c r="T17" s="65">
        <v>1000</v>
      </c>
      <c r="U17" s="30">
        <v>63836</v>
      </c>
      <c r="V17" s="30">
        <v>55442</v>
      </c>
      <c r="W17" s="65">
        <f>U17-V17</f>
        <v>8394</v>
      </c>
      <c r="X17" s="30">
        <f>T17*W17</f>
        <v>8394000</v>
      </c>
      <c r="Y17" s="97">
        <f>IF(S17="Kvarh(Lag)",X17/1000000,X17/1000)</f>
        <v>8.394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30">
        <v>11</v>
      </c>
      <c r="O18" s="80" t="s">
        <v>55</v>
      </c>
      <c r="P18" s="73">
        <v>4864974</v>
      </c>
      <c r="Q18" s="30" t="s">
        <v>684</v>
      </c>
      <c r="R18" s="30" t="s">
        <v>684</v>
      </c>
      <c r="S18" s="60" t="s">
        <v>724</v>
      </c>
      <c r="T18" s="65">
        <v>1000</v>
      </c>
      <c r="U18" s="30">
        <v>64831</v>
      </c>
      <c r="V18" s="30">
        <v>56344</v>
      </c>
      <c r="W18" s="65">
        <f>U18-V18</f>
        <v>8487</v>
      </c>
      <c r="X18" s="30">
        <f>T18*W18</f>
        <v>8487000</v>
      </c>
      <c r="Y18" s="97">
        <f>IF(S18="Kvarh(Lag)",X18/1000000,X18/1000)</f>
        <v>8.487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30">
        <v>12</v>
      </c>
      <c r="O19" s="64" t="s">
        <v>59</v>
      </c>
      <c r="P19" s="73">
        <v>4864975</v>
      </c>
      <c r="Q19" s="65" t="s">
        <v>684</v>
      </c>
      <c r="R19" s="65" t="s">
        <v>684</v>
      </c>
      <c r="S19" s="60" t="s">
        <v>724</v>
      </c>
      <c r="T19" s="65">
        <v>1000</v>
      </c>
      <c r="U19" s="30">
        <v>75391</v>
      </c>
      <c r="V19" s="30">
        <v>69556</v>
      </c>
      <c r="W19" s="65">
        <f>U19-V19</f>
        <v>5835</v>
      </c>
      <c r="X19" s="30">
        <f>T19*W19</f>
        <v>5835000</v>
      </c>
      <c r="Y19" s="97">
        <f>IF(S19="Kvarh(Lag)",X19/1000000,X19/1000)</f>
        <v>5.835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684</v>
      </c>
      <c r="R20" s="65" t="s">
        <v>684</v>
      </c>
      <c r="S20" s="60" t="s">
        <v>724</v>
      </c>
      <c r="T20" s="65">
        <v>1000</v>
      </c>
      <c r="U20" s="30">
        <v>72740</v>
      </c>
      <c r="V20" s="30">
        <v>66989</v>
      </c>
      <c r="W20" s="65">
        <f>U20-V20</f>
        <v>5751</v>
      </c>
      <c r="X20" s="30">
        <f>T20*W20</f>
        <v>5751000</v>
      </c>
      <c r="Y20" s="97">
        <f>IF(S20="Kvarh(Lag)",X20/1000000,X20/1000)</f>
        <v>5.751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48"/>
      <c r="B21" s="349" t="s">
        <v>771</v>
      </c>
      <c r="C21" s="350"/>
      <c r="D21" s="350"/>
      <c r="E21" s="350"/>
      <c r="F21" s="350"/>
      <c r="G21" s="350"/>
      <c r="H21" s="350"/>
      <c r="I21" s="350"/>
      <c r="J21" s="351"/>
      <c r="K21" s="351"/>
      <c r="L21" s="351"/>
      <c r="M21" s="352"/>
      <c r="N21" s="30"/>
      <c r="O21" s="212" t="s">
        <v>647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3"/>
      <c r="B22" s="283"/>
      <c r="C22" s="283"/>
      <c r="D22" s="283"/>
      <c r="E22" s="283"/>
      <c r="F22" s="283"/>
      <c r="G22" s="283"/>
      <c r="H22" s="283"/>
      <c r="I22" s="283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684</v>
      </c>
      <c r="R22" s="65" t="s">
        <v>684</v>
      </c>
      <c r="S22" s="60" t="s">
        <v>724</v>
      </c>
      <c r="T22" s="65">
        <v>1000</v>
      </c>
      <c r="U22" s="30">
        <v>328</v>
      </c>
      <c r="V22" s="30">
        <v>310</v>
      </c>
      <c r="W22" s="65">
        <f>U22-V22</f>
        <v>18</v>
      </c>
      <c r="X22" s="30">
        <f>T22*W22</f>
        <v>18000</v>
      </c>
      <c r="Y22" s="97">
        <f>IF(S22="Kvarh(Lag)",X22/1000000,X22/1000)</f>
        <v>0.018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645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3"/>
      <c r="B23" s="283"/>
      <c r="C23" s="283"/>
      <c r="D23" s="283"/>
      <c r="E23" s="283"/>
      <c r="F23" s="283"/>
      <c r="G23" s="283"/>
      <c r="H23" s="283"/>
      <c r="I23" s="283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684</v>
      </c>
      <c r="R23" s="65" t="s">
        <v>684</v>
      </c>
      <c r="S23" s="60" t="s">
        <v>724</v>
      </c>
      <c r="T23" s="65">
        <v>1000</v>
      </c>
      <c r="U23" s="30">
        <v>32368</v>
      </c>
      <c r="V23" s="30">
        <v>26800</v>
      </c>
      <c r="W23" s="65">
        <f>U23-V23</f>
        <v>5568</v>
      </c>
      <c r="X23" s="30">
        <f>T23*W23</f>
        <v>5568000</v>
      </c>
      <c r="Y23" s="97">
        <f>IF(S23="Kvarh(Lag)",X23/1000000,X23/1000)</f>
        <v>5.568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4"/>
      <c r="B24" s="256"/>
      <c r="C24" s="256"/>
      <c r="D24" s="256"/>
      <c r="E24" s="256"/>
      <c r="F24" s="256"/>
      <c r="G24" s="256"/>
      <c r="H24" s="256"/>
      <c r="I24" s="355"/>
      <c r="J24" s="356"/>
      <c r="K24" s="356"/>
      <c r="L24" s="356"/>
      <c r="M24" s="357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647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684</v>
      </c>
      <c r="R25" s="65" t="s">
        <v>684</v>
      </c>
      <c r="S25" s="60" t="s">
        <v>724</v>
      </c>
      <c r="T25" s="65">
        <v>1000</v>
      </c>
      <c r="U25" s="30">
        <v>6136</v>
      </c>
      <c r="V25" s="30">
        <v>5760</v>
      </c>
      <c r="W25" s="65">
        <f>U25-V25</f>
        <v>376</v>
      </c>
      <c r="X25" s="30">
        <f>T25*W25</f>
        <v>376000</v>
      </c>
      <c r="Y25" s="97">
        <f>IF(S25="Kvarh(Lag)",X25/1000000,X25/1000)</f>
        <v>0.376</v>
      </c>
      <c r="Z25" s="183"/>
      <c r="AA25" s="2"/>
      <c r="AB25" s="3" t="s">
        <v>648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649</v>
      </c>
      <c r="BM25" s="6" t="s">
        <v>650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4"/>
      <c r="B26" s="256"/>
      <c r="C26" s="256"/>
      <c r="D26" s="256"/>
      <c r="E26" s="256"/>
      <c r="F26" s="256"/>
      <c r="G26" s="256"/>
      <c r="H26" s="256"/>
      <c r="I26" s="355"/>
      <c r="J26" s="356"/>
      <c r="K26" s="356"/>
      <c r="L26" s="356"/>
      <c r="M26" s="357"/>
      <c r="N26" s="30">
        <v>16</v>
      </c>
      <c r="O26" s="64" t="s">
        <v>55</v>
      </c>
      <c r="P26" s="73">
        <v>4864970</v>
      </c>
      <c r="Q26" s="65" t="s">
        <v>684</v>
      </c>
      <c r="R26" s="65" t="s">
        <v>684</v>
      </c>
      <c r="S26" s="60" t="s">
        <v>724</v>
      </c>
      <c r="T26" s="65">
        <v>1000</v>
      </c>
      <c r="U26" s="30">
        <v>32392</v>
      </c>
      <c r="V26" s="30">
        <v>31765</v>
      </c>
      <c r="W26" s="65">
        <f>U26-V26</f>
        <v>627</v>
      </c>
      <c r="X26" s="30">
        <f>T26*W26</f>
        <v>627000</v>
      </c>
      <c r="Y26" s="97">
        <f>IF(S26="Kvarh(Lag)",X26/1000000,X26/1000)</f>
        <v>0.627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5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7"/>
      <c r="BC26" s="217"/>
      <c r="BD26" s="217"/>
      <c r="BE26" s="217"/>
      <c r="BF26" s="217"/>
      <c r="BG26" s="217"/>
      <c r="BH26" s="217"/>
      <c r="BI26" s="217"/>
      <c r="BJ26" s="223"/>
      <c r="BK26" s="223"/>
      <c r="BL26" s="223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4"/>
      <c r="B27" s="256"/>
      <c r="C27" s="256"/>
      <c r="D27" s="256"/>
      <c r="E27" s="256"/>
      <c r="F27" s="256"/>
      <c r="G27" s="256"/>
      <c r="H27" s="256"/>
      <c r="I27" s="355"/>
      <c r="J27" s="356"/>
      <c r="K27" s="356"/>
      <c r="L27" s="356"/>
      <c r="M27" s="357"/>
      <c r="N27" s="30">
        <v>17</v>
      </c>
      <c r="O27" s="64" t="s">
        <v>59</v>
      </c>
      <c r="P27" s="73">
        <v>4864971</v>
      </c>
      <c r="Q27" s="65" t="s">
        <v>684</v>
      </c>
      <c r="R27" s="65" t="s">
        <v>684</v>
      </c>
      <c r="S27" s="60" t="s">
        <v>724</v>
      </c>
      <c r="T27" s="65">
        <v>1000</v>
      </c>
      <c r="U27" s="30">
        <v>21992</v>
      </c>
      <c r="V27" s="30">
        <v>21427</v>
      </c>
      <c r="W27" s="65">
        <f>U27-V27</f>
        <v>565</v>
      </c>
      <c r="X27" s="30">
        <f>T27*W27</f>
        <v>565000</v>
      </c>
      <c r="Y27" s="97">
        <f>IF(S27="Kvarh(Lag)",X27/1000000,X27/1000)</f>
        <v>0.565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5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7"/>
      <c r="BC27" s="217"/>
      <c r="BD27" s="217"/>
      <c r="BE27" s="217"/>
      <c r="BF27" s="217"/>
      <c r="BG27" s="217"/>
      <c r="BH27" s="217"/>
      <c r="BI27" s="217"/>
      <c r="BJ27" s="223"/>
      <c r="BK27" s="223"/>
      <c r="BL27" s="223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5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684</v>
      </c>
      <c r="R28" s="30" t="s">
        <v>684</v>
      </c>
      <c r="S28" s="60" t="s">
        <v>724</v>
      </c>
      <c r="T28" s="65">
        <v>1000</v>
      </c>
      <c r="U28" s="30">
        <v>29463</v>
      </c>
      <c r="V28" s="30">
        <v>28848</v>
      </c>
      <c r="W28" s="65">
        <f>U28-V28</f>
        <v>615</v>
      </c>
      <c r="X28" s="30">
        <f>T28*W28</f>
        <v>615000</v>
      </c>
      <c r="Y28" s="97">
        <f>IF(S28="Kvarh(Lag)",X28/1000000,X28/1000)</f>
        <v>0.615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3"/>
      <c r="J29" s="68"/>
      <c r="K29" s="68"/>
      <c r="L29" s="68"/>
      <c r="M29" s="173"/>
      <c r="N29" s="30"/>
      <c r="O29" s="212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3"/>
      <c r="J30" s="68"/>
      <c r="K30" s="68"/>
      <c r="L30" s="68"/>
      <c r="M30" s="173"/>
      <c r="N30" s="30"/>
      <c r="O30" s="212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58" t="s">
        <v>197</v>
      </c>
      <c r="B31" s="359" t="s">
        <v>772</v>
      </c>
      <c r="C31" s="359"/>
      <c r="D31" s="359"/>
      <c r="E31" s="355"/>
      <c r="F31" s="355"/>
      <c r="G31" s="360">
        <f>$Y$112</f>
        <v>103.25490529816828</v>
      </c>
      <c r="H31" s="355" t="s">
        <v>773</v>
      </c>
      <c r="I31" s="283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684</v>
      </c>
      <c r="R31" s="65" t="s">
        <v>684</v>
      </c>
      <c r="S31" s="60" t="s">
        <v>724</v>
      </c>
      <c r="T31" s="65">
        <v>1000</v>
      </c>
      <c r="U31" s="30">
        <v>27018</v>
      </c>
      <c r="V31" s="30">
        <v>25998</v>
      </c>
      <c r="W31" s="65">
        <f>U31-V31</f>
        <v>1020</v>
      </c>
      <c r="X31" s="30">
        <f>T31*W31</f>
        <v>1020000</v>
      </c>
      <c r="Y31" s="97">
        <f>IF(S31="Kvarh(Lag)",X31/1000000,X31/1000)</f>
        <v>1.02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1"/>
      <c r="B32" s="362"/>
      <c r="C32" s="362"/>
      <c r="D32" s="362"/>
      <c r="E32" s="283"/>
      <c r="F32" s="283"/>
      <c r="G32" s="363"/>
      <c r="H32" s="283"/>
      <c r="I32" s="364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684</v>
      </c>
      <c r="R32" s="65" t="s">
        <v>684</v>
      </c>
      <c r="S32" s="60" t="s">
        <v>724</v>
      </c>
      <c r="T32" s="65">
        <v>1000</v>
      </c>
      <c r="U32" s="30">
        <v>29228</v>
      </c>
      <c r="V32" s="30">
        <v>28179</v>
      </c>
      <c r="W32" s="65">
        <f>U32-V32</f>
        <v>1049</v>
      </c>
      <c r="X32" s="30">
        <f>T32*W32</f>
        <v>1049000</v>
      </c>
      <c r="Y32" s="97">
        <f>IF(S32="Kvarh(Lag)",X32/1000000,X32/1000)</f>
        <v>1.049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5" t="s">
        <v>747</v>
      </c>
      <c r="B33" s="366" t="s">
        <v>774</v>
      </c>
      <c r="C33" s="366"/>
      <c r="D33" s="367"/>
      <c r="E33" s="283"/>
      <c r="F33" s="283"/>
      <c r="G33" s="368">
        <f>'STEPPED UP BY GENCO'!$I$61*-1</f>
        <v>-13.8317474538</v>
      </c>
      <c r="H33" s="355" t="s">
        <v>773</v>
      </c>
      <c r="I33" s="364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5"/>
      <c r="B34" s="369"/>
      <c r="C34" s="369"/>
      <c r="D34" s="369"/>
      <c r="E34" s="283"/>
      <c r="F34" s="283"/>
      <c r="G34" s="363"/>
      <c r="H34" s="283"/>
      <c r="I34" s="283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684</v>
      </c>
      <c r="R34" s="30" t="s">
        <v>684</v>
      </c>
      <c r="S34" s="60" t="s">
        <v>724</v>
      </c>
      <c r="T34" s="65">
        <v>1000</v>
      </c>
      <c r="U34" s="30">
        <v>238270</v>
      </c>
      <c r="V34" s="30">
        <v>231308</v>
      </c>
      <c r="W34" s="65">
        <f>U34-V34</f>
        <v>6962</v>
      </c>
      <c r="X34" s="30">
        <f>T34*W34</f>
        <v>6962000</v>
      </c>
      <c r="Y34" s="97">
        <f>IF(S34="Kvarh(Lag)",X34/1000000,X34/1000)</f>
        <v>6.962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5"/>
      <c r="B35" s="370"/>
      <c r="C35" s="369"/>
      <c r="D35" s="369"/>
      <c r="E35" s="283"/>
      <c r="F35" s="283"/>
      <c r="G35" s="372"/>
      <c r="H35" s="283"/>
      <c r="I35" s="283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684</v>
      </c>
      <c r="R35" s="65" t="s">
        <v>684</v>
      </c>
      <c r="S35" s="60" t="s">
        <v>724</v>
      </c>
      <c r="T35" s="65">
        <v>1000</v>
      </c>
      <c r="U35" s="30">
        <v>205378</v>
      </c>
      <c r="V35" s="30">
        <v>201925</v>
      </c>
      <c r="W35" s="65">
        <f>U35-V35</f>
        <v>3453</v>
      </c>
      <c r="X35" s="30">
        <f>T35*W35</f>
        <v>3453000</v>
      </c>
      <c r="Y35" s="97">
        <f>IF(S35="Kvarh(Lag)",X35/1000000,X35/1000)</f>
        <v>3.453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1"/>
      <c r="B36" s="359"/>
      <c r="C36" s="355"/>
      <c r="D36" s="355"/>
      <c r="E36" s="355"/>
      <c r="F36" s="355"/>
      <c r="G36" s="372"/>
      <c r="H36" s="355"/>
      <c r="I36" s="356"/>
      <c r="J36" s="356"/>
      <c r="K36" s="356"/>
      <c r="L36" s="356"/>
      <c r="M36" s="357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3"/>
      <c r="B37" s="366"/>
      <c r="C37" s="366"/>
      <c r="D37" s="374"/>
      <c r="E37" s="355"/>
      <c r="F37" s="355"/>
      <c r="G37" s="375"/>
      <c r="H37" s="355"/>
      <c r="I37" s="68"/>
      <c r="J37" s="68"/>
      <c r="K37" s="68"/>
      <c r="L37" s="68"/>
      <c r="M37" s="173"/>
      <c r="N37" s="30"/>
      <c r="O37" s="212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6"/>
      <c r="B38" s="359"/>
      <c r="C38" s="355"/>
      <c r="D38" s="355"/>
      <c r="E38" s="355"/>
      <c r="F38" s="355"/>
      <c r="G38" s="377"/>
      <c r="H38" s="355"/>
      <c r="I38" s="356"/>
      <c r="J38" s="356"/>
      <c r="K38" s="356"/>
      <c r="L38" s="356"/>
      <c r="M38" s="357"/>
      <c r="N38" s="30">
        <v>23</v>
      </c>
      <c r="O38" s="64" t="s">
        <v>382</v>
      </c>
      <c r="P38" s="73">
        <v>4864964</v>
      </c>
      <c r="Q38" s="65" t="s">
        <v>684</v>
      </c>
      <c r="R38" s="65" t="s">
        <v>684</v>
      </c>
      <c r="S38" s="60" t="s">
        <v>724</v>
      </c>
      <c r="T38" s="65">
        <v>1000</v>
      </c>
      <c r="U38" s="30">
        <v>50612</v>
      </c>
      <c r="V38" s="30">
        <v>46960</v>
      </c>
      <c r="W38" s="65">
        <f aca="true" t="shared" si="7" ref="W38:W43">U38-V38</f>
        <v>3652</v>
      </c>
      <c r="X38" s="30">
        <f aca="true" t="shared" si="8" ref="X38:X43">T38*W38</f>
        <v>3652000</v>
      </c>
      <c r="Y38" s="97">
        <f aca="true" t="shared" si="9" ref="Y38:Y43">IF(S38="Kvarh(Lag)",X38/1000000,X38/1000)</f>
        <v>3.652</v>
      </c>
      <c r="Z38" s="183"/>
      <c r="AA38" s="41"/>
      <c r="AB38" s="26" t="s">
        <v>494</v>
      </c>
      <c r="AC38" s="42">
        <f t="shared" si="6"/>
        <v>3</v>
      </c>
      <c r="AD38" s="219">
        <f>NDPL!AC50</f>
        <v>3</v>
      </c>
      <c r="AE38" s="219">
        <f>NDPL!AD50</f>
        <v>0</v>
      </c>
      <c r="AF38" s="219">
        <f>NDPL!AE50</f>
        <v>0</v>
      </c>
      <c r="AG38" s="219">
        <f>NDPL!AF50</f>
        <v>0</v>
      </c>
      <c r="AH38" s="219">
        <f>NDPL!AG50</f>
        <v>0</v>
      </c>
      <c r="AI38" s="219">
        <f>NDPL!AH50</f>
        <v>0</v>
      </c>
      <c r="AJ38" s="219">
        <f>NDPL!AI50</f>
        <v>0</v>
      </c>
      <c r="AK38" s="219">
        <f>NDPL!AJ50</f>
        <v>0</v>
      </c>
      <c r="AL38" s="219">
        <f>NDPL!AK50</f>
        <v>0</v>
      </c>
      <c r="AM38" s="229">
        <f>NDPL!AL50</f>
        <v>0</v>
      </c>
      <c r="AN38" s="229">
        <f>NDPL!AM50</f>
        <v>0</v>
      </c>
      <c r="AO38" s="219">
        <f>NDPL!AN50</f>
        <v>0</v>
      </c>
      <c r="AP38" s="219">
        <f>NDPL!AO50</f>
        <v>0</v>
      </c>
      <c r="AQ38" s="219">
        <f>NDPL!AP50</f>
        <v>0</v>
      </c>
      <c r="AR38" s="229">
        <f>NDPL!AQ50</f>
        <v>0</v>
      </c>
      <c r="AS38" s="229">
        <f>NDPL!AR50</f>
        <v>0</v>
      </c>
      <c r="AT38" s="229">
        <f>NDPL!AS50</f>
        <v>0</v>
      </c>
      <c r="AU38" s="229">
        <f>NDPL!AT50</f>
        <v>0</v>
      </c>
      <c r="AV38" s="229">
        <f>NDPL!AU50</f>
        <v>0</v>
      </c>
      <c r="AW38" s="229">
        <f>NDPL!AV50</f>
        <v>0</v>
      </c>
      <c r="AX38" s="229">
        <f>NDPL!AW50</f>
        <v>0</v>
      </c>
      <c r="AY38" s="229">
        <f>NDPL!AX50</f>
        <v>0</v>
      </c>
      <c r="AZ38" s="229">
        <f>NDPL!AY50</f>
        <v>0</v>
      </c>
      <c r="BA38" s="229">
        <f>NDPL!AZ50</f>
        <v>0</v>
      </c>
      <c r="BB38" s="229">
        <f>NDPL!BA50</f>
        <v>0</v>
      </c>
      <c r="BC38" s="229">
        <f>NDPL!BB50</f>
        <v>0</v>
      </c>
      <c r="BD38" s="229">
        <f>NDPL!BC50</f>
        <v>0</v>
      </c>
      <c r="BE38" s="229">
        <f>NDPL!BD50</f>
        <v>0</v>
      </c>
      <c r="BF38" s="229">
        <f>NDPL!BE50</f>
        <v>0</v>
      </c>
      <c r="BG38" s="229">
        <f>NDPL!BF50</f>
        <v>0</v>
      </c>
      <c r="BH38" s="229">
        <f>NDPL!BG50</f>
        <v>0</v>
      </c>
      <c r="BI38" s="229">
        <f>NDPL!BH50</f>
        <v>3</v>
      </c>
      <c r="BJ38" s="218"/>
      <c r="BK38" s="26"/>
      <c r="BL38" s="218" t="s">
        <v>494</v>
      </c>
      <c r="BM38" s="270">
        <f>NDPL!BK50</f>
        <v>4864954</v>
      </c>
      <c r="BN38" s="217">
        <f>NDPL!BL50</f>
        <v>0</v>
      </c>
      <c r="BO38" s="217" t="str">
        <f>NDPL!BM50</f>
        <v>ELSTER</v>
      </c>
      <c r="BP38" s="217" t="str">
        <f>NDPL!BN50</f>
        <v>KWH</v>
      </c>
      <c r="BQ38" s="217">
        <f>NDPL!BO50</f>
        <v>66</v>
      </c>
      <c r="BR38" s="217">
        <f>NDPL!BP50</f>
        <v>66</v>
      </c>
      <c r="BS38" s="217">
        <f>NDPL!BQ50</f>
        <v>800</v>
      </c>
      <c r="BT38" s="217">
        <f>NDPL!BR50</f>
        <v>800</v>
      </c>
      <c r="BU38" s="217">
        <f>NDPL!BS50</f>
        <v>1000</v>
      </c>
      <c r="BV38" s="217">
        <f>NDPL!BT50</f>
        <v>1</v>
      </c>
      <c r="BW38" s="217">
        <f>NDPL!BU50</f>
        <v>1</v>
      </c>
      <c r="BX38" s="215">
        <f>NDPL!BV50</f>
        <v>1000</v>
      </c>
      <c r="BY38" s="215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78"/>
      <c r="B39" s="72"/>
      <c r="C39" s="72"/>
      <c r="D39" s="72"/>
      <c r="E39" s="72"/>
      <c r="F39" s="72"/>
      <c r="G39" s="379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684</v>
      </c>
      <c r="R39" s="65" t="s">
        <v>684</v>
      </c>
      <c r="S39" s="60" t="s">
        <v>724</v>
      </c>
      <c r="T39" s="65">
        <v>1000</v>
      </c>
      <c r="U39" s="30">
        <v>64403</v>
      </c>
      <c r="V39" s="30">
        <v>61801</v>
      </c>
      <c r="W39" s="65">
        <f t="shared" si="7"/>
        <v>2602</v>
      </c>
      <c r="X39" s="30">
        <f t="shared" si="8"/>
        <v>2602000</v>
      </c>
      <c r="Y39" s="97">
        <f t="shared" si="9"/>
        <v>2.602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6"/>
      <c r="C40" s="72"/>
      <c r="D40" s="72"/>
      <c r="E40" s="72"/>
      <c r="F40" s="256"/>
      <c r="G40" s="380"/>
      <c r="H40" s="359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684</v>
      </c>
      <c r="R40" s="65" t="s">
        <v>684</v>
      </c>
      <c r="S40" s="60" t="s">
        <v>724</v>
      </c>
      <c r="T40" s="65">
        <v>1000</v>
      </c>
      <c r="U40" s="30">
        <v>140656</v>
      </c>
      <c r="V40" s="30">
        <v>134712</v>
      </c>
      <c r="W40" s="65">
        <f t="shared" si="7"/>
        <v>5944</v>
      </c>
      <c r="X40" s="30">
        <f t="shared" si="8"/>
        <v>5944000</v>
      </c>
      <c r="Y40" s="97">
        <f t="shared" si="9"/>
        <v>5.944</v>
      </c>
      <c r="Z40" s="183"/>
      <c r="AA40" s="41"/>
      <c r="AB40" s="26" t="s">
        <v>495</v>
      </c>
      <c r="AC40" s="42">
        <f t="shared" si="6"/>
        <v>30</v>
      </c>
      <c r="AD40" s="219">
        <f>NDPL!AC52</f>
        <v>30</v>
      </c>
      <c r="AE40" s="219">
        <f>NDPL!AD52</f>
        <v>0</v>
      </c>
      <c r="AF40" s="219">
        <f>NDPL!AE52</f>
        <v>0</v>
      </c>
      <c r="AG40" s="219">
        <f>NDPL!AF52</f>
        <v>0</v>
      </c>
      <c r="AH40" s="219">
        <f>NDPL!AG52</f>
        <v>0</v>
      </c>
      <c r="AI40" s="219">
        <f>NDPL!AH52</f>
        <v>0</v>
      </c>
      <c r="AJ40" s="219">
        <f>NDPL!AI52</f>
        <v>0</v>
      </c>
      <c r="AK40" s="219">
        <f>NDPL!AJ52</f>
        <v>0</v>
      </c>
      <c r="AL40" s="219">
        <f>NDPL!AK52</f>
        <v>0</v>
      </c>
      <c r="AM40" s="229">
        <f>NDPL!AL52</f>
        <v>0</v>
      </c>
      <c r="AN40" s="229">
        <f>NDPL!AM52</f>
        <v>0</v>
      </c>
      <c r="AO40" s="219">
        <f>NDPL!AN52</f>
        <v>0</v>
      </c>
      <c r="AP40" s="219">
        <f>NDPL!AO52</f>
        <v>0</v>
      </c>
      <c r="AQ40" s="219">
        <f>NDPL!AP52</f>
        <v>0</v>
      </c>
      <c r="AR40" s="229">
        <f>NDPL!AQ52</f>
        <v>0</v>
      </c>
      <c r="AS40" s="229">
        <f>NDPL!AR52</f>
        <v>0</v>
      </c>
      <c r="AT40" s="229">
        <f>NDPL!AS52</f>
        <v>0</v>
      </c>
      <c r="AU40" s="229">
        <f>NDPL!AT52</f>
        <v>0</v>
      </c>
      <c r="AV40" s="229">
        <f>NDPL!AU52</f>
        <v>0</v>
      </c>
      <c r="AW40" s="229">
        <f>NDPL!AV52</f>
        <v>0</v>
      </c>
      <c r="AX40" s="229">
        <f>NDPL!AW52</f>
        <v>0</v>
      </c>
      <c r="AY40" s="229">
        <f>NDPL!AX52</f>
        <v>0</v>
      </c>
      <c r="AZ40" s="229">
        <f>NDPL!AY52</f>
        <v>0</v>
      </c>
      <c r="BA40" s="229">
        <f>NDPL!AZ52</f>
        <v>0</v>
      </c>
      <c r="BB40" s="229">
        <f>NDPL!BA52</f>
        <v>0</v>
      </c>
      <c r="BC40" s="229">
        <f>NDPL!BB52</f>
        <v>0</v>
      </c>
      <c r="BD40" s="229">
        <f>NDPL!BC52</f>
        <v>0</v>
      </c>
      <c r="BE40" s="229">
        <f>NDPL!BD52</f>
        <v>0</v>
      </c>
      <c r="BF40" s="229">
        <f>NDPL!BE52</f>
        <v>0</v>
      </c>
      <c r="BG40" s="229">
        <f>NDPL!BF52</f>
        <v>0</v>
      </c>
      <c r="BH40" s="229">
        <f>NDPL!BG52</f>
        <v>0</v>
      </c>
      <c r="BI40" s="229">
        <f>NDPL!BH52</f>
        <v>30</v>
      </c>
      <c r="BJ40" s="218"/>
      <c r="BK40" s="26"/>
      <c r="BL40" s="218" t="s">
        <v>495</v>
      </c>
      <c r="BM40" s="270">
        <f>NDPL!BK52</f>
        <v>4864955</v>
      </c>
      <c r="BN40" s="217">
        <f>NDPL!BL52</f>
        <v>0</v>
      </c>
      <c r="BO40" s="217" t="str">
        <f>NDPL!BM52</f>
        <v>ELSTER</v>
      </c>
      <c r="BP40" s="217" t="str">
        <f>NDPL!BN52</f>
        <v>KWH</v>
      </c>
      <c r="BQ40" s="217">
        <f>NDPL!BO52</f>
        <v>66</v>
      </c>
      <c r="BR40" s="217">
        <f>NDPL!BP52</f>
        <v>66</v>
      </c>
      <c r="BS40" s="217">
        <f>NDPL!BQ52</f>
        <v>800</v>
      </c>
      <c r="BT40" s="217">
        <f>NDPL!BR52</f>
        <v>800</v>
      </c>
      <c r="BU40" s="217">
        <f>NDPL!BS52</f>
        <v>1000</v>
      </c>
      <c r="BV40" s="217">
        <f>NDPL!BT52</f>
        <v>1</v>
      </c>
      <c r="BW40" s="217">
        <f>NDPL!BU52</f>
        <v>1</v>
      </c>
      <c r="BX40" s="215">
        <f>NDPL!BV52</f>
        <v>1000</v>
      </c>
      <c r="BY40" s="215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1"/>
      <c r="B41" s="72"/>
      <c r="C41" s="72"/>
      <c r="D41" s="72"/>
      <c r="E41" s="72"/>
      <c r="F41" s="72"/>
      <c r="G41" s="382"/>
      <c r="H41" s="256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684</v>
      </c>
      <c r="R41" s="30" t="s">
        <v>684</v>
      </c>
      <c r="S41" s="60" t="s">
        <v>724</v>
      </c>
      <c r="T41" s="65">
        <v>1000</v>
      </c>
      <c r="U41" s="30">
        <v>124189</v>
      </c>
      <c r="V41" s="30">
        <v>118886</v>
      </c>
      <c r="W41" s="65">
        <f t="shared" si="7"/>
        <v>5303</v>
      </c>
      <c r="X41" s="30">
        <f t="shared" si="8"/>
        <v>5303000</v>
      </c>
      <c r="Y41" s="97">
        <f t="shared" si="9"/>
        <v>5.303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8"/>
      <c r="B42" s="383"/>
      <c r="C42" s="369"/>
      <c r="D42" s="369"/>
      <c r="E42" s="355"/>
      <c r="F42" s="355"/>
      <c r="G42" s="384"/>
      <c r="H42" s="356"/>
      <c r="I42" s="385"/>
      <c r="J42" s="386"/>
      <c r="K42" s="356"/>
      <c r="L42" s="356"/>
      <c r="M42" s="357"/>
      <c r="N42" s="30">
        <v>27</v>
      </c>
      <c r="O42" s="64" t="s">
        <v>405</v>
      </c>
      <c r="P42" s="73">
        <v>4864906</v>
      </c>
      <c r="Q42" s="65" t="s">
        <v>684</v>
      </c>
      <c r="R42" s="65" t="s">
        <v>684</v>
      </c>
      <c r="S42" s="60" t="s">
        <v>724</v>
      </c>
      <c r="T42" s="65">
        <v>1000</v>
      </c>
      <c r="U42" s="30">
        <v>78819</v>
      </c>
      <c r="V42" s="30">
        <v>74082</v>
      </c>
      <c r="W42" s="65">
        <f t="shared" si="7"/>
        <v>4737</v>
      </c>
      <c r="X42" s="30">
        <f t="shared" si="8"/>
        <v>4737000</v>
      </c>
      <c r="Y42" s="97">
        <f t="shared" si="9"/>
        <v>4.737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8"/>
      <c r="B43" s="369"/>
      <c r="C43" s="369"/>
      <c r="D43" s="369"/>
      <c r="E43" s="138"/>
      <c r="F43" s="28"/>
      <c r="G43" s="382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684</v>
      </c>
      <c r="R43" s="65" t="s">
        <v>684</v>
      </c>
      <c r="S43" s="60" t="s">
        <v>724</v>
      </c>
      <c r="T43" s="65">
        <v>1000</v>
      </c>
      <c r="U43" s="30">
        <v>89859</v>
      </c>
      <c r="V43" s="30">
        <v>85003</v>
      </c>
      <c r="W43" s="65">
        <f t="shared" si="7"/>
        <v>4856</v>
      </c>
      <c r="X43" s="30">
        <f t="shared" si="8"/>
        <v>4856000</v>
      </c>
      <c r="Y43" s="97">
        <f t="shared" si="9"/>
        <v>4.856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7"/>
      <c r="B44" s="356"/>
      <c r="C44" s="356"/>
      <c r="D44" s="356"/>
      <c r="E44" s="356"/>
      <c r="F44" s="356"/>
      <c r="G44" s="191"/>
      <c r="H44" s="356"/>
      <c r="I44" s="356"/>
      <c r="J44" s="356"/>
      <c r="K44" s="356"/>
      <c r="L44" s="356"/>
      <c r="M44" s="357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88"/>
      <c r="B45" s="132"/>
      <c r="C45" s="132"/>
      <c r="D45" s="266"/>
      <c r="E45" s="266"/>
      <c r="F45" s="266"/>
      <c r="G45" s="266"/>
      <c r="H45" s="389"/>
      <c r="I45" s="266"/>
      <c r="J45" s="266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684</v>
      </c>
      <c r="R45" s="65" t="s">
        <v>684</v>
      </c>
      <c r="S45" s="60" t="s">
        <v>724</v>
      </c>
      <c r="T45" s="65">
        <v>1000</v>
      </c>
      <c r="U45" s="30">
        <v>58333</v>
      </c>
      <c r="V45" s="30">
        <v>56252</v>
      </c>
      <c r="W45" s="65">
        <f>U45-V45</f>
        <v>2081</v>
      </c>
      <c r="X45" s="30">
        <f>T45*W45</f>
        <v>2081000</v>
      </c>
      <c r="Y45" s="97">
        <f>IF(S45="Kvarh(Lag)",X45/1000000,X45/1000)</f>
        <v>2.081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0"/>
      <c r="B46" s="132"/>
      <c r="C46" s="132"/>
      <c r="D46" s="132"/>
      <c r="E46" s="132"/>
      <c r="F46" s="132"/>
      <c r="G46" s="391"/>
      <c r="H46" s="391"/>
      <c r="I46" s="391"/>
      <c r="J46" s="391"/>
      <c r="K46" s="391"/>
      <c r="L46" s="68"/>
      <c r="M46" s="173"/>
      <c r="N46" s="30">
        <v>30</v>
      </c>
      <c r="O46" s="64" t="s">
        <v>55</v>
      </c>
      <c r="P46" s="73">
        <v>4864989</v>
      </c>
      <c r="Q46" s="65" t="s">
        <v>684</v>
      </c>
      <c r="R46" s="65" t="s">
        <v>684</v>
      </c>
      <c r="S46" s="60" t="s">
        <v>724</v>
      </c>
      <c r="T46" s="65">
        <v>1000</v>
      </c>
      <c r="U46" s="30">
        <v>49350</v>
      </c>
      <c r="V46" s="30">
        <v>47341</v>
      </c>
      <c r="W46" s="65">
        <f>U46-V46</f>
        <v>2009</v>
      </c>
      <c r="X46" s="30">
        <f>T46*W46</f>
        <v>2009000</v>
      </c>
      <c r="Y46" s="97">
        <f>IF(S46="Kvarh(Lag)",X46/1000000,X46/1000)</f>
        <v>2.009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4"/>
      <c r="M47" s="357"/>
      <c r="N47" s="30"/>
      <c r="O47" s="212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5"/>
      <c r="B48" s="227"/>
      <c r="C48" s="227"/>
      <c r="D48" s="227"/>
      <c r="E48" s="227"/>
      <c r="F48" s="359" t="s">
        <v>294</v>
      </c>
      <c r="G48" s="360">
        <f>SUM(G31:G46)</f>
        <v>89.42315784436828</v>
      </c>
      <c r="H48" s="359" t="s">
        <v>773</v>
      </c>
      <c r="I48" s="227"/>
      <c r="J48" s="227"/>
      <c r="K48" s="227"/>
      <c r="L48" s="68"/>
      <c r="M48" s="173"/>
      <c r="N48" s="30">
        <v>31</v>
      </c>
      <c r="O48" s="64" t="s">
        <v>54</v>
      </c>
      <c r="P48" s="73">
        <v>4864966</v>
      </c>
      <c r="Q48" s="65" t="s">
        <v>684</v>
      </c>
      <c r="R48" s="65" t="s">
        <v>684</v>
      </c>
      <c r="S48" s="60" t="s">
        <v>724</v>
      </c>
      <c r="T48" s="65">
        <v>1000</v>
      </c>
      <c r="U48" s="30">
        <v>108688</v>
      </c>
      <c r="V48" s="30">
        <v>103993</v>
      </c>
      <c r="W48" s="65">
        <f>U48-V48</f>
        <v>4695</v>
      </c>
      <c r="X48" s="30">
        <f>T48*W48</f>
        <v>4695000</v>
      </c>
      <c r="Y48" s="97">
        <f>IF(S48="Kvarh(Lag)",X48/1000000,X48/1000)</f>
        <v>4.695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5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>
        <v>32</v>
      </c>
      <c r="O49" s="64" t="s">
        <v>55</v>
      </c>
      <c r="P49" s="73">
        <v>4864967</v>
      </c>
      <c r="Q49" s="65" t="s">
        <v>684</v>
      </c>
      <c r="R49" s="65" t="s">
        <v>684</v>
      </c>
      <c r="S49" s="60" t="s">
        <v>724</v>
      </c>
      <c r="T49" s="65">
        <v>1000</v>
      </c>
      <c r="U49" s="30">
        <v>106057</v>
      </c>
      <c r="V49" s="30">
        <v>104547</v>
      </c>
      <c r="W49" s="65">
        <f>U49-V49</f>
        <v>1510</v>
      </c>
      <c r="X49" s="30">
        <f>T49*W49</f>
        <v>1510000</v>
      </c>
      <c r="Y49" s="97">
        <f>IF(S49="Kvarh(Lag)",X49/1000000,X49/1000)</f>
        <v>1.51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>
        <v>34</v>
      </c>
      <c r="O50" s="64" t="s">
        <v>59</v>
      </c>
      <c r="P50" s="73">
        <v>4865048</v>
      </c>
      <c r="Q50" s="65" t="s">
        <v>684</v>
      </c>
      <c r="R50" s="65" t="s">
        <v>684</v>
      </c>
      <c r="S50" s="60" t="s">
        <v>724</v>
      </c>
      <c r="T50" s="65">
        <v>1000</v>
      </c>
      <c r="U50" s="30">
        <v>62417</v>
      </c>
      <c r="V50" s="30">
        <v>59405</v>
      </c>
      <c r="W50" s="65">
        <f>U50-V50</f>
        <v>3012</v>
      </c>
      <c r="X50" s="30">
        <f>T50*W50</f>
        <v>3012000</v>
      </c>
      <c r="Y50" s="97">
        <f>IF(S50="Kvarh(Lag)",X50/1000000,X50/1000)</f>
        <v>3.012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35</v>
      </c>
      <c r="O52" s="64" t="s">
        <v>704</v>
      </c>
      <c r="P52" s="73">
        <v>4864951</v>
      </c>
      <c r="Q52" s="65" t="s">
        <v>684</v>
      </c>
      <c r="R52" s="65" t="s">
        <v>684</v>
      </c>
      <c r="S52" s="60" t="s">
        <v>724</v>
      </c>
      <c r="T52" s="65">
        <v>1000</v>
      </c>
      <c r="U52" s="65">
        <v>89476</v>
      </c>
      <c r="V52" s="65">
        <v>87135</v>
      </c>
      <c r="W52" s="65">
        <f>U52-V52</f>
        <v>2341</v>
      </c>
      <c r="X52" s="30">
        <f>T52*W52</f>
        <v>2341000</v>
      </c>
      <c r="Y52" s="97">
        <f>IF(S52="Kvarh(Lag)",X52/1000000,X52/1000)</f>
        <v>2.341</v>
      </c>
      <c r="Z52" s="285"/>
      <c r="AA52" s="286"/>
      <c r="AB52" s="221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2"/>
      <c r="AN52" s="222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3" t="s">
        <v>54</v>
      </c>
      <c r="BM52" s="74" t="s">
        <v>549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5" t="s">
        <v>550</v>
      </c>
      <c r="BZ52" s="26"/>
      <c r="CA52" s="224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>
        <v>36</v>
      </c>
      <c r="O53" s="64" t="s">
        <v>705</v>
      </c>
      <c r="P53" s="73">
        <v>4864952</v>
      </c>
      <c r="Q53" s="65" t="s">
        <v>684</v>
      </c>
      <c r="R53" s="65" t="s">
        <v>684</v>
      </c>
      <c r="S53" s="60" t="s">
        <v>724</v>
      </c>
      <c r="T53" s="65">
        <v>1000</v>
      </c>
      <c r="U53" s="65">
        <v>60136</v>
      </c>
      <c r="V53" s="65">
        <v>58307</v>
      </c>
      <c r="W53" s="65">
        <f>U53-V53</f>
        <v>1829</v>
      </c>
      <c r="X53" s="30">
        <f>T53*W53</f>
        <v>1829000</v>
      </c>
      <c r="Y53" s="97">
        <f>IF(S53="Kvarh(Lag)",X53/1000000,X53/1000)</f>
        <v>1.829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56"/>
      <c r="M54" s="357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2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6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8"/>
      <c r="N56" s="30">
        <v>37</v>
      </c>
      <c r="O56" s="64" t="s">
        <v>351</v>
      </c>
      <c r="P56" s="73">
        <v>4864990</v>
      </c>
      <c r="Q56" s="65" t="s">
        <v>684</v>
      </c>
      <c r="R56" s="65" t="s">
        <v>684</v>
      </c>
      <c r="S56" s="60" t="s">
        <v>724</v>
      </c>
      <c r="T56" s="65">
        <v>1000</v>
      </c>
      <c r="U56" s="30">
        <v>61315</v>
      </c>
      <c r="V56" s="30">
        <v>60338</v>
      </c>
      <c r="W56" s="65">
        <f>U56-V56</f>
        <v>977</v>
      </c>
      <c r="X56" s="30">
        <f>T56*W56</f>
        <v>977000</v>
      </c>
      <c r="Y56" s="97">
        <f>IF(S56="Kvarh(Lag)",X56/1000000,X56/1000)</f>
        <v>0.977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714</v>
      </c>
      <c r="P57" s="73">
        <v>4864991</v>
      </c>
      <c r="Q57" s="65" t="s">
        <v>684</v>
      </c>
      <c r="R57" s="65" t="s">
        <v>684</v>
      </c>
      <c r="S57" s="60" t="s">
        <v>724</v>
      </c>
      <c r="T57" s="65">
        <v>1000</v>
      </c>
      <c r="U57" s="30">
        <v>67968</v>
      </c>
      <c r="V57" s="30">
        <v>61578</v>
      </c>
      <c r="W57" s="65">
        <f>U57-V57</f>
        <v>6390</v>
      </c>
      <c r="X57" s="30">
        <f>T57*W57</f>
        <v>6390000</v>
      </c>
      <c r="Y57" s="97">
        <f>IF(S57="Kvarh(Lag)",X57/1000000,X57/1000)</f>
        <v>6.39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684</v>
      </c>
      <c r="R59" s="65" t="s">
        <v>684</v>
      </c>
      <c r="S59" s="60" t="s">
        <v>724</v>
      </c>
      <c r="T59" s="65">
        <v>-100</v>
      </c>
      <c r="U59" s="30">
        <v>444684</v>
      </c>
      <c r="V59" s="30">
        <v>444541</v>
      </c>
      <c r="W59" s="65">
        <f>U59-V59</f>
        <v>143</v>
      </c>
      <c r="X59" s="30">
        <f>T59*W59</f>
        <v>-14300</v>
      </c>
      <c r="Y59" s="97">
        <f>IF(S59="Kvarh(Lag)",X59/1000000,X59/1000)</f>
        <v>-0.0143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2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2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685</v>
      </c>
      <c r="BM61" s="73">
        <v>4864951</v>
      </c>
      <c r="BN61" s="65"/>
      <c r="BO61" s="65" t="s">
        <v>684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706</v>
      </c>
      <c r="P62" s="73">
        <v>4865134</v>
      </c>
      <c r="Q62" s="65" t="s">
        <v>684</v>
      </c>
      <c r="R62" s="65" t="s">
        <v>684</v>
      </c>
      <c r="S62" s="60" t="s">
        <v>724</v>
      </c>
      <c r="T62" s="65">
        <v>-100</v>
      </c>
      <c r="U62" s="65">
        <v>66576</v>
      </c>
      <c r="V62" s="65">
        <v>65881</v>
      </c>
      <c r="W62" s="65">
        <f>U62-V62</f>
        <v>695</v>
      </c>
      <c r="X62" s="30">
        <f>T62*W62</f>
        <v>-69500</v>
      </c>
      <c r="Y62" s="97">
        <f>IF(S62="Kvarh(Lag)",X62/1000000,X62/1000)</f>
        <v>-0.0695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686</v>
      </c>
      <c r="BM62" s="73">
        <v>4864952</v>
      </c>
      <c r="BN62" s="65"/>
      <c r="BO62" s="65" t="s">
        <v>684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707</v>
      </c>
      <c r="P63" s="73">
        <v>4865135</v>
      </c>
      <c r="Q63" s="30" t="s">
        <v>684</v>
      </c>
      <c r="R63" s="30" t="s">
        <v>684</v>
      </c>
      <c r="S63" s="60" t="s">
        <v>724</v>
      </c>
      <c r="T63" s="65">
        <v>-100</v>
      </c>
      <c r="U63" s="30">
        <v>37008</v>
      </c>
      <c r="V63" s="30">
        <v>36921</v>
      </c>
      <c r="W63" s="65">
        <f>U63-V63</f>
        <v>87</v>
      </c>
      <c r="X63" s="30">
        <f>T63*W63</f>
        <v>-8700</v>
      </c>
      <c r="Y63" s="97">
        <f>IF(S63="Kvarh(Lag)",X63/1000000,X63/1000)</f>
        <v>-0.0087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715</v>
      </c>
      <c r="P64" s="73">
        <v>4864804</v>
      </c>
      <c r="Q64" s="65" t="s">
        <v>684</v>
      </c>
      <c r="R64" s="65" t="s">
        <v>684</v>
      </c>
      <c r="S64" s="60" t="s">
        <v>724</v>
      </c>
      <c r="T64" s="65">
        <v>-100</v>
      </c>
      <c r="U64" s="3">
        <v>579</v>
      </c>
      <c r="V64" s="3">
        <v>579</v>
      </c>
      <c r="W64" s="65">
        <f>U64-V64</f>
        <v>0</v>
      </c>
      <c r="X64" s="30">
        <f>T64*W64</f>
        <v>0</v>
      </c>
      <c r="Y64" s="97">
        <f>IF(S64="Kvarh(Lag)",X64/1000000,X64/1000)</f>
        <v>0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5"/>
      <c r="B65" s="190"/>
      <c r="C65" s="190"/>
      <c r="D65" s="190"/>
      <c r="E65" s="190"/>
      <c r="F65" s="190"/>
      <c r="G65" s="190"/>
      <c r="H65" s="226"/>
      <c r="I65" s="227"/>
      <c r="J65" s="227"/>
      <c r="K65" s="227"/>
      <c r="L65" s="68"/>
      <c r="M65" s="68"/>
      <c r="N65" s="30">
        <v>43</v>
      </c>
      <c r="O65" s="64" t="s">
        <v>716</v>
      </c>
      <c r="P65" s="73">
        <v>4865163</v>
      </c>
      <c r="Q65" s="65" t="s">
        <v>684</v>
      </c>
      <c r="R65" s="65" t="s">
        <v>684</v>
      </c>
      <c r="S65" s="60" t="s">
        <v>724</v>
      </c>
      <c r="T65" s="65">
        <v>-100</v>
      </c>
      <c r="U65" s="3">
        <v>1374</v>
      </c>
      <c r="V65" s="3">
        <v>1374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551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3"/>
      <c r="BK65" s="223"/>
      <c r="BL65" s="218" t="s">
        <v>551</v>
      </c>
      <c r="BM65" s="216" t="s">
        <v>552</v>
      </c>
      <c r="BN65" s="217">
        <v>0</v>
      </c>
      <c r="BO65" s="217" t="s">
        <v>167</v>
      </c>
      <c r="BP65" s="217" t="s">
        <v>143</v>
      </c>
      <c r="BQ65" s="217">
        <v>66</v>
      </c>
      <c r="BR65" s="217">
        <v>66</v>
      </c>
      <c r="BS65" s="217">
        <v>1000</v>
      </c>
      <c r="BT65" s="217">
        <v>1000</v>
      </c>
      <c r="BU65" s="217">
        <v>1</v>
      </c>
      <c r="BV65" s="217">
        <v>1</v>
      </c>
      <c r="BW65" s="215">
        <f>(BR65/BQ65)*(BT65/BS65)</f>
        <v>1</v>
      </c>
      <c r="BX65" s="215">
        <f>BU65*BV65*BW65</f>
        <v>1</v>
      </c>
      <c r="BY65" s="217" t="s">
        <v>553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3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3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3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684</v>
      </c>
      <c r="R68" s="65" t="s">
        <v>684</v>
      </c>
      <c r="S68" s="60" t="s">
        <v>724</v>
      </c>
      <c r="T68" s="65">
        <v>-100</v>
      </c>
      <c r="U68" s="30">
        <v>879352</v>
      </c>
      <c r="V68" s="30">
        <v>856291</v>
      </c>
      <c r="W68" s="65">
        <f>U68-V68</f>
        <v>23061</v>
      </c>
      <c r="X68" s="30">
        <f>T68*W68</f>
        <v>-2306100</v>
      </c>
      <c r="Y68" s="97">
        <f>IF(S68="Kvarh(Lag)",X68/1000000,X68/1000)</f>
        <v>-2.3061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3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4864852</v>
      </c>
      <c r="Q69" s="65"/>
      <c r="R69" s="65" t="s">
        <v>684</v>
      </c>
      <c r="S69" s="60" t="s">
        <v>724</v>
      </c>
      <c r="T69" s="65">
        <v>-1000</v>
      </c>
      <c r="U69" s="30">
        <v>3718</v>
      </c>
      <c r="V69" s="30">
        <v>2921</v>
      </c>
      <c r="W69" s="65">
        <f>U69-V69</f>
        <v>797</v>
      </c>
      <c r="X69" s="30">
        <f>T69*W69</f>
        <v>-797000</v>
      </c>
      <c r="Y69" s="97">
        <f>IF(S69="Kvarh(Lag)",X69/1000000,X69/1000)</f>
        <v>-0.797</v>
      </c>
      <c r="Z69" s="183"/>
      <c r="AA69" s="7"/>
      <c r="AB69" s="3"/>
      <c r="AC69" s="62"/>
      <c r="AD69" s="62"/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/>
      <c r="BM69" s="6"/>
      <c r="BN69" s="4"/>
      <c r="BO69" s="4"/>
      <c r="BP69" s="4"/>
      <c r="BQ69" s="4"/>
      <c r="BR69" s="4"/>
      <c r="BS69" s="4"/>
      <c r="BT69" s="4"/>
      <c r="BU69" s="4"/>
      <c r="BV69" s="4"/>
      <c r="BW69" s="3"/>
      <c r="BX69" s="3"/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3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684</v>
      </c>
      <c r="R70" s="65" t="s">
        <v>684</v>
      </c>
      <c r="S70" s="60" t="s">
        <v>724</v>
      </c>
      <c r="T70" s="65">
        <v>-100</v>
      </c>
      <c r="U70" s="30">
        <v>804209</v>
      </c>
      <c r="V70" s="30">
        <v>790285</v>
      </c>
      <c r="W70" s="65">
        <f>U70-V70</f>
        <v>13924</v>
      </c>
      <c r="X70" s="30">
        <f>T70*W70</f>
        <v>-1392400</v>
      </c>
      <c r="Y70" s="97">
        <f>IF(S70="Kvarh(Lag)",X70/1000000,X70/10000000)</f>
        <v>-1.3924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1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2"/>
      <c r="B71" s="282"/>
      <c r="C71" s="68"/>
      <c r="D71" s="68"/>
      <c r="E71" s="68"/>
      <c r="F71" s="68"/>
      <c r="G71" s="68"/>
      <c r="H71" s="68"/>
      <c r="I71" s="68"/>
      <c r="J71" s="68"/>
      <c r="K71" s="283"/>
      <c r="L71" s="68"/>
      <c r="M71" s="68"/>
      <c r="N71" s="30"/>
      <c r="O71" s="212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0"/>
      <c r="AB71" s="26" t="s">
        <v>527</v>
      </c>
      <c r="AC71" s="219" t="e">
        <f>MES!#REF!</f>
        <v>#REF!</v>
      </c>
      <c r="AD71" s="219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2"/>
      <c r="AN71" s="222"/>
      <c r="AO71" s="26"/>
      <c r="AP71" s="26"/>
      <c r="AQ71" s="221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4" t="e">
        <f>MES!#REF!</f>
        <v>#REF!</v>
      </c>
      <c r="BM71" s="278" t="e">
        <f>MES!#REF!</f>
        <v>#REF!</v>
      </c>
      <c r="BN71" s="229" t="e">
        <f>MES!#REF!</f>
        <v>#REF!</v>
      </c>
      <c r="BO71" s="229" t="e">
        <f>MES!#REF!</f>
        <v>#REF!</v>
      </c>
      <c r="BP71" s="229" t="e">
        <f>MES!#REF!</f>
        <v>#REF!</v>
      </c>
      <c r="BQ71" s="229" t="e">
        <f>MES!#REF!</f>
        <v>#REF!</v>
      </c>
      <c r="BR71" s="229" t="e">
        <f>MES!#REF!</f>
        <v>#REF!</v>
      </c>
      <c r="BS71" s="229" t="e">
        <f>MES!#REF!</f>
        <v>#REF!</v>
      </c>
      <c r="BT71" s="229" t="e">
        <f>MES!#REF!</f>
        <v>#REF!</v>
      </c>
      <c r="BU71" s="229" t="e">
        <f>MES!#REF!</f>
        <v>#REF!</v>
      </c>
      <c r="BV71" s="229" t="e">
        <f>MES!#REF!</f>
        <v>#REF!</v>
      </c>
      <c r="BW71" s="219" t="e">
        <f>MES!#REF!</f>
        <v>#REF!</v>
      </c>
      <c r="BX71" s="219" t="e">
        <f>MES!#REF!</f>
        <v>#REF!</v>
      </c>
      <c r="BY71" s="215"/>
      <c r="BZ71" s="26"/>
      <c r="CA71" s="224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3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684</v>
      </c>
      <c r="R72" s="65" t="s">
        <v>684</v>
      </c>
      <c r="S72" s="60" t="s">
        <v>724</v>
      </c>
      <c r="T72" s="65">
        <v>-100</v>
      </c>
      <c r="U72" s="30">
        <v>166819</v>
      </c>
      <c r="V72" s="30">
        <v>162813</v>
      </c>
      <c r="W72" s="65">
        <f>U72-V72</f>
        <v>4006</v>
      </c>
      <c r="X72" s="30">
        <f>T72*W72</f>
        <v>-400600</v>
      </c>
      <c r="Y72" s="97">
        <f>IF(S72="Kvarh(Lag)",X72/1000000,X72/1000)</f>
        <v>-0.4006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50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2"/>
      <c r="B73" s="282"/>
      <c r="C73" s="68"/>
      <c r="D73" s="68"/>
      <c r="E73" s="68"/>
      <c r="F73" s="68"/>
      <c r="G73" s="68"/>
      <c r="H73" s="68"/>
      <c r="I73" s="68"/>
      <c r="J73" s="68"/>
      <c r="K73" s="283"/>
      <c r="L73" s="68"/>
      <c r="M73" s="68"/>
      <c r="N73" s="30">
        <v>48</v>
      </c>
      <c r="O73" s="64" t="s">
        <v>165</v>
      </c>
      <c r="P73" s="73">
        <v>4865094</v>
      </c>
      <c r="Q73" s="65" t="s">
        <v>684</v>
      </c>
      <c r="R73" s="65" t="s">
        <v>684</v>
      </c>
      <c r="S73" s="60" t="s">
        <v>724</v>
      </c>
      <c r="T73" s="65">
        <v>-100</v>
      </c>
      <c r="U73" s="30">
        <v>177915</v>
      </c>
      <c r="V73" s="30">
        <v>175238</v>
      </c>
      <c r="W73" s="65">
        <f>U73-V73</f>
        <v>2677</v>
      </c>
      <c r="X73" s="30">
        <f>T73*W73</f>
        <v>-267700</v>
      </c>
      <c r="Y73" s="97">
        <f>IF(S73="Kvarh(Lag)",X73/1000000,X73/1000)</f>
        <v>-0.2677</v>
      </c>
      <c r="Z73" s="80"/>
      <c r="AA73" s="220"/>
      <c r="AB73" s="26" t="s">
        <v>528</v>
      </c>
      <c r="AC73" s="219" t="e">
        <f>MES!#REF!</f>
        <v>#REF!</v>
      </c>
      <c r="AD73" s="219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2"/>
      <c r="AN73" s="222"/>
      <c r="AO73" s="26"/>
      <c r="AP73" s="26"/>
      <c r="AQ73" s="221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4" t="e">
        <f>MES!#REF!</f>
        <v>#REF!</v>
      </c>
      <c r="BM73" s="278" t="e">
        <f>MES!#REF!</f>
        <v>#REF!</v>
      </c>
      <c r="BN73" s="229" t="e">
        <f>MES!#REF!</f>
        <v>#REF!</v>
      </c>
      <c r="BO73" s="229" t="e">
        <f>MES!#REF!</f>
        <v>#REF!</v>
      </c>
      <c r="BP73" s="229" t="e">
        <f>MES!#REF!</f>
        <v>#REF!</v>
      </c>
      <c r="BQ73" s="229" t="e">
        <f>MES!#REF!</f>
        <v>#REF!</v>
      </c>
      <c r="BR73" s="229" t="e">
        <f>MES!#REF!</f>
        <v>#REF!</v>
      </c>
      <c r="BS73" s="229" t="e">
        <f>MES!#REF!</f>
        <v>#REF!</v>
      </c>
      <c r="BT73" s="229" t="e">
        <f>MES!#REF!</f>
        <v>#REF!</v>
      </c>
      <c r="BU73" s="229" t="e">
        <f>MES!#REF!</f>
        <v>#REF!</v>
      </c>
      <c r="BV73" s="229" t="e">
        <f>MES!#REF!</f>
        <v>#REF!</v>
      </c>
      <c r="BW73" s="219" t="e">
        <f>MES!#REF!</f>
        <v>#REF!</v>
      </c>
      <c r="BX73" s="219" t="e">
        <f>MES!#REF!</f>
        <v>#REF!</v>
      </c>
      <c r="BY73" s="215"/>
      <c r="BZ73" s="26"/>
      <c r="CA73" s="224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1"/>
      <c r="L74" s="28"/>
      <c r="M74" s="28"/>
      <c r="N74" s="30">
        <v>49</v>
      </c>
      <c r="O74" s="64" t="s">
        <v>717</v>
      </c>
      <c r="P74" s="73">
        <v>4865144</v>
      </c>
      <c r="Q74" s="65" t="s">
        <v>684</v>
      </c>
      <c r="R74" s="65" t="s">
        <v>684</v>
      </c>
      <c r="S74" s="60" t="s">
        <v>724</v>
      </c>
      <c r="T74" s="65">
        <v>-100</v>
      </c>
      <c r="U74" s="30">
        <v>433769</v>
      </c>
      <c r="V74" s="30">
        <v>431270</v>
      </c>
      <c r="W74" s="65">
        <f>U74-V74</f>
        <v>2499</v>
      </c>
      <c r="X74" s="30">
        <f>T74*W74</f>
        <v>-249900</v>
      </c>
      <c r="Y74" s="97">
        <f>IF(S74="Kvarh(Lag)",X74/1000000,X74/1000)</f>
        <v>-0.2499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1"/>
      <c r="L75" s="28"/>
      <c r="M75" s="28"/>
      <c r="N75" s="30"/>
      <c r="O75" s="212" t="s">
        <v>586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639</v>
      </c>
      <c r="P76" s="73">
        <v>4864792</v>
      </c>
      <c r="Q76" s="65" t="s">
        <v>684</v>
      </c>
      <c r="R76" s="65" t="s">
        <v>684</v>
      </c>
      <c r="S76" s="60" t="s">
        <v>724</v>
      </c>
      <c r="T76" s="65">
        <v>100</v>
      </c>
      <c r="U76" s="30">
        <v>384756</v>
      </c>
      <c r="V76" s="30">
        <v>365734</v>
      </c>
      <c r="W76" s="65">
        <f>U76-V76</f>
        <v>19022</v>
      </c>
      <c r="X76" s="30">
        <f>T76*W76</f>
        <v>1902200</v>
      </c>
      <c r="Y76" s="97">
        <f>IF(S76="Kvarh(Lag)",X76/1000000,X76/1000)</f>
        <v>1.9022</v>
      </c>
      <c r="Z76" s="183"/>
      <c r="AA76" s="2"/>
      <c r="AB76" s="64" t="s">
        <v>538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538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721</v>
      </c>
      <c r="P77" s="73">
        <v>4864792</v>
      </c>
      <c r="Q77" s="65" t="s">
        <v>684</v>
      </c>
      <c r="R77" s="65" t="s">
        <v>684</v>
      </c>
      <c r="S77" s="60" t="s">
        <v>724</v>
      </c>
      <c r="T77" s="65">
        <v>-100</v>
      </c>
      <c r="U77" s="30">
        <v>42529</v>
      </c>
      <c r="V77" s="30">
        <v>41782</v>
      </c>
      <c r="W77" s="65">
        <f>U77-V77</f>
        <v>747</v>
      </c>
      <c r="X77" s="30">
        <f>T77*W77</f>
        <v>-74700</v>
      </c>
      <c r="Y77" s="97">
        <f>IF(S77="Kvarh(Lag)",X77/1000000,X77/1000)</f>
        <v>-0.0747</v>
      </c>
      <c r="Z77" s="183"/>
      <c r="AA77" s="2"/>
      <c r="AB77" s="64" t="s">
        <v>541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541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2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6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684</v>
      </c>
      <c r="S90" s="60" t="s">
        <v>724</v>
      </c>
      <c r="T90" s="65">
        <v>-100</v>
      </c>
      <c r="U90" s="30">
        <v>838822</v>
      </c>
      <c r="V90" s="30">
        <v>819523</v>
      </c>
      <c r="W90" s="65">
        <f>U90-V90</f>
        <v>19299</v>
      </c>
      <c r="X90" s="30">
        <f>T90*W90</f>
        <v>-1929900</v>
      </c>
      <c r="Y90" s="97">
        <f>IF(S90="Kvarh(Lag)",X90/1000000,X90/1000)</f>
        <v>-1.9299</v>
      </c>
      <c r="Z90" s="206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684</v>
      </c>
      <c r="S91" s="60" t="s">
        <v>724</v>
      </c>
      <c r="T91" s="65">
        <v>-100</v>
      </c>
      <c r="U91" s="30">
        <v>552592</v>
      </c>
      <c r="V91" s="30">
        <v>535556</v>
      </c>
      <c r="W91" s="65">
        <f>U91-V91</f>
        <v>17036</v>
      </c>
      <c r="X91" s="30">
        <f>T91*W91</f>
        <v>-1703600</v>
      </c>
      <c r="Y91" s="97">
        <f>IF(S91="Kvarh(Lag)",X91/1000000,X91/1000)</f>
        <v>-1.7036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6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684</v>
      </c>
      <c r="S93" s="60" t="s">
        <v>724</v>
      </c>
      <c r="T93" s="65">
        <v>-100</v>
      </c>
      <c r="U93" s="30">
        <v>409798</v>
      </c>
      <c r="V93" s="30">
        <v>406277</v>
      </c>
      <c r="W93" s="65">
        <f>U93-V93</f>
        <v>3521</v>
      </c>
      <c r="X93" s="30">
        <f>T93*W93</f>
        <v>-352100</v>
      </c>
      <c r="Y93" s="97">
        <f>IF(S93="Kvarh(Lag)",X93/1000000,X93/1000)</f>
        <v>-0.3521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684</v>
      </c>
      <c r="S95" s="60" t="s">
        <v>724</v>
      </c>
      <c r="T95" s="65">
        <v>-100</v>
      </c>
      <c r="U95" s="30">
        <v>30680</v>
      </c>
      <c r="V95" s="30">
        <v>29805</v>
      </c>
      <c r="W95" s="65">
        <f>U95-V95</f>
        <v>875</v>
      </c>
      <c r="X95" s="30">
        <f>T95*W95</f>
        <v>-87500</v>
      </c>
      <c r="Y95" s="97">
        <f>IF(S95="Kvarh(Lag)",X95/1000000,X95/1000)</f>
        <v>-0.0875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684</v>
      </c>
      <c r="S96" s="60" t="s">
        <v>724</v>
      </c>
      <c r="T96" s="65">
        <v>-100</v>
      </c>
      <c r="U96" s="30"/>
      <c r="V96" s="30"/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7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2" t="s">
        <v>601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7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2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65" t="s">
        <v>684</v>
      </c>
      <c r="S98" s="60" t="s">
        <v>724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7"/>
      <c r="AA98" s="41"/>
      <c r="AB98" s="26" t="s">
        <v>604</v>
      </c>
      <c r="AC98" s="229">
        <f>NDPL!AB64</f>
        <v>0</v>
      </c>
      <c r="AD98" s="229">
        <f>NDPL!AC64</f>
        <v>0</v>
      </c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6"/>
      <c r="BK98" s="26"/>
      <c r="BL98" s="277" t="s">
        <v>602</v>
      </c>
      <c r="BM98" s="278">
        <f>NDPL!BK64</f>
        <v>4865170</v>
      </c>
      <c r="BN98" s="229">
        <f>NDPL!BL64</f>
        <v>0</v>
      </c>
      <c r="BO98" s="229" t="str">
        <f>NDPL!BM64</f>
        <v>ELSTER</v>
      </c>
      <c r="BP98" s="229" t="str">
        <f>NDPL!BN64</f>
        <v>KWH</v>
      </c>
      <c r="BQ98" s="229">
        <f>NDPL!BO64</f>
        <v>33</v>
      </c>
      <c r="BR98" s="229">
        <f>NDPL!BP64</f>
        <v>33</v>
      </c>
      <c r="BS98" s="229">
        <f>NDPL!BQ64</f>
        <v>800</v>
      </c>
      <c r="BT98" s="229">
        <f>NDPL!BR64</f>
        <v>800</v>
      </c>
      <c r="BU98" s="229">
        <f>NDPL!BS64</f>
        <v>1000</v>
      </c>
      <c r="BV98" s="229">
        <f>NDPL!BT64</f>
        <v>1</v>
      </c>
      <c r="BW98" s="219">
        <f>NDPL!BU64</f>
        <v>1</v>
      </c>
      <c r="BX98" s="219">
        <f>NDPL!BV64</f>
        <v>1000</v>
      </c>
      <c r="BY98" s="279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65" t="s">
        <v>684</v>
      </c>
      <c r="S99" s="60" t="s">
        <v>724</v>
      </c>
      <c r="T99" s="65">
        <f>BX99*-1</f>
        <v>-1000</v>
      </c>
      <c r="U99" s="30">
        <v>86</v>
      </c>
      <c r="V99" s="30">
        <v>86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7"/>
      <c r="AA99" s="41"/>
      <c r="AB99" s="26" t="s">
        <v>605</v>
      </c>
      <c r="AC99" s="229">
        <f>NDPL!AB66</f>
        <v>8</v>
      </c>
      <c r="AD99" s="229">
        <f>NDPL!AC66</f>
        <v>8</v>
      </c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6"/>
      <c r="BK99" s="26"/>
      <c r="BL99" s="277" t="s">
        <v>603</v>
      </c>
      <c r="BM99" s="278">
        <f>NDPL!BK66</f>
        <v>4865170</v>
      </c>
      <c r="BN99" s="229">
        <f>NDPL!BL66</f>
        <v>0</v>
      </c>
      <c r="BO99" s="229" t="str">
        <f>NDPL!BM66</f>
        <v>ELSTER</v>
      </c>
      <c r="BP99" s="229" t="str">
        <f>NDPL!BN66</f>
        <v>KWH</v>
      </c>
      <c r="BQ99" s="229">
        <f>NDPL!BO66</f>
        <v>33</v>
      </c>
      <c r="BR99" s="229">
        <f>NDPL!BP66</f>
        <v>33</v>
      </c>
      <c r="BS99" s="229">
        <f>NDPL!BQ66</f>
        <v>800</v>
      </c>
      <c r="BT99" s="229">
        <f>NDPL!BR66</f>
        <v>800</v>
      </c>
      <c r="BU99" s="229">
        <f>NDPL!BS66</f>
        <v>1000</v>
      </c>
      <c r="BV99" s="229">
        <f>NDPL!BT66</f>
        <v>1</v>
      </c>
      <c r="BW99" s="219">
        <f>NDPL!BU66</f>
        <v>1</v>
      </c>
      <c r="BX99" s="219">
        <f>NDPL!BV66</f>
        <v>1000</v>
      </c>
      <c r="BY99" s="279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59</v>
      </c>
      <c r="O100" s="70" t="s">
        <v>651</v>
      </c>
      <c r="P100" s="73">
        <v>4864824</v>
      </c>
      <c r="Q100" s="30"/>
      <c r="R100" s="65" t="s">
        <v>684</v>
      </c>
      <c r="S100" s="60" t="s">
        <v>724</v>
      </c>
      <c r="T100" s="65">
        <v>-100</v>
      </c>
      <c r="U100" s="30">
        <v>116627</v>
      </c>
      <c r="V100" s="30">
        <v>104196</v>
      </c>
      <c r="W100" s="65">
        <f>U100-V100</f>
        <v>12431</v>
      </c>
      <c r="X100" s="30">
        <f>T100*W100</f>
        <v>-1243100</v>
      </c>
      <c r="Y100" s="97">
        <f>IF(S100="Kvarh(Lag)",X100/1000000,X100/1000)</f>
        <v>-1.2431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99.1254</v>
      </c>
      <c r="Z104" s="237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/>
      <c r="P105" s="30"/>
      <c r="Q105" s="30"/>
      <c r="T105" s="98"/>
      <c r="U105" s="98"/>
      <c r="V105" s="98"/>
      <c r="W105" s="98"/>
      <c r="X105" s="98"/>
      <c r="Y105" s="99"/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99.1254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8" t="s">
        <v>241</v>
      </c>
      <c r="P107" s="208"/>
      <c r="Q107" s="209"/>
      <c r="R107" s="209"/>
      <c r="S107" s="209"/>
      <c r="T107" s="210"/>
      <c r="U107" s="210"/>
      <c r="V107" s="210"/>
      <c r="W107" s="210"/>
      <c r="X107" s="210"/>
      <c r="Y107" s="211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9" t="s">
        <v>200</v>
      </c>
      <c r="P108" s="300"/>
      <c r="Q108" s="300"/>
      <c r="R108" s="300"/>
      <c r="S108" s="300"/>
      <c r="T108" s="300"/>
      <c r="U108" s="300"/>
      <c r="V108" s="300"/>
      <c r="W108" s="300"/>
      <c r="X108" s="300"/>
      <c r="Y108" s="301">
        <f>Y106</f>
        <v>99.1254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299" t="s">
        <v>201</v>
      </c>
      <c r="P109" s="300"/>
      <c r="Q109" s="300"/>
      <c r="R109" s="300"/>
      <c r="S109" s="300"/>
      <c r="T109" s="300"/>
      <c r="U109" s="300"/>
      <c r="V109" s="300"/>
      <c r="W109" s="300"/>
      <c r="X109" s="300"/>
      <c r="Y109" s="301">
        <f>Y193</f>
        <v>-1.5688000000000002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299" t="s">
        <v>202</v>
      </c>
      <c r="P110" s="300"/>
      <c r="Q110" s="300"/>
      <c r="R110" s="300"/>
      <c r="S110" s="300"/>
      <c r="T110" s="300"/>
      <c r="U110" s="300"/>
      <c r="V110" s="300"/>
      <c r="W110" s="300"/>
      <c r="X110" s="300"/>
      <c r="Y110" s="301">
        <f>'ROHTAK ROAD'!$L$55</f>
        <v>7.2789052981682865</v>
      </c>
      <c r="Z110" s="240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299" t="s">
        <v>321</v>
      </c>
      <c r="P111" s="300"/>
      <c r="Q111" s="300"/>
      <c r="R111" s="300"/>
      <c r="S111" s="300"/>
      <c r="T111" s="300"/>
      <c r="U111" s="300"/>
      <c r="V111" s="300"/>
      <c r="W111" s="300"/>
      <c r="X111" s="300"/>
      <c r="Y111" s="301">
        <f>-MES!$Y$33</f>
        <v>-1.5805999999999998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2" t="s">
        <v>311</v>
      </c>
      <c r="P112" s="303"/>
      <c r="Q112" s="304"/>
      <c r="R112" s="304"/>
      <c r="S112" s="304"/>
      <c r="T112" s="304"/>
      <c r="U112" s="304"/>
      <c r="V112" s="304"/>
      <c r="W112" s="304"/>
      <c r="X112" s="304"/>
      <c r="Y112" s="305">
        <f>SUM(Y108:Y111)</f>
        <v>103.25490529816828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2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783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539</v>
      </c>
      <c r="AD164" s="18" t="s">
        <v>540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453" t="str">
        <f>H3</f>
        <v>     OCTOBER.-09</v>
      </c>
      <c r="V165" s="444" t="str">
        <f>NDPL!V5</f>
        <v>      SEPT.-09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684</v>
      </c>
      <c r="S169" s="60" t="s">
        <v>724</v>
      </c>
      <c r="T169" s="65">
        <v>-100</v>
      </c>
      <c r="U169" s="65">
        <v>70862</v>
      </c>
      <c r="V169" s="65">
        <v>68933</v>
      </c>
      <c r="W169" s="65">
        <f>U169-V169</f>
        <v>1929</v>
      </c>
      <c r="X169" s="30">
        <f>T169*W169</f>
        <v>-192900</v>
      </c>
      <c r="Y169" s="97">
        <f>IF(S169="Kvarh(Lag)",X169/1000000,X169/1000)</f>
        <v>-0.1929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684</v>
      </c>
      <c r="S170" s="60" t="s">
        <v>724</v>
      </c>
      <c r="T170" s="65">
        <v>-100</v>
      </c>
      <c r="U170" s="65">
        <v>114132</v>
      </c>
      <c r="V170" s="65">
        <v>109881</v>
      </c>
      <c r="W170" s="65">
        <f>U170-V170</f>
        <v>4251</v>
      </c>
      <c r="X170" s="30">
        <f>T170*W170</f>
        <v>-425100</v>
      </c>
      <c r="Y170" s="97">
        <f>IF(S170="Kvarh(Lag)",X170/1000000,X170/1000)</f>
        <v>-0.4251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684</v>
      </c>
      <c r="S171" s="60" t="s">
        <v>724</v>
      </c>
      <c r="T171" s="65">
        <v>-100</v>
      </c>
      <c r="U171" s="65">
        <v>82450</v>
      </c>
      <c r="V171" s="65">
        <v>79044</v>
      </c>
      <c r="W171" s="65">
        <f>U171-V171</f>
        <v>3406</v>
      </c>
      <c r="X171" s="30">
        <f>T171*W171</f>
        <v>-340600</v>
      </c>
      <c r="Y171" s="97">
        <f>IF(S171="Kvarh(Lag)",X171/1000000,X171/1000)</f>
        <v>-0.3406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2" t="s">
        <v>121</v>
      </c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684</v>
      </c>
      <c r="S174" s="60" t="s">
        <v>724</v>
      </c>
      <c r="T174" s="65">
        <v>-100</v>
      </c>
      <c r="U174" s="65">
        <v>64314</v>
      </c>
      <c r="V174" s="65">
        <v>62510</v>
      </c>
      <c r="W174" s="65">
        <f aca="true" t="shared" si="10" ref="W174:W181">U174-V174</f>
        <v>1804</v>
      </c>
      <c r="X174" s="30">
        <f aca="true" t="shared" si="11" ref="X174:X181">T174*W174</f>
        <v>-180400</v>
      </c>
      <c r="Y174" s="97">
        <f aca="true" t="shared" si="12" ref="Y174:Y181">IF(S174="Kvarh(Lag)",X174/1000000,X174/1000)</f>
        <v>-0.1804</v>
      </c>
      <c r="Z174" s="183"/>
      <c r="AA174" s="2">
        <v>42</v>
      </c>
      <c r="AB174" s="3" t="s">
        <v>654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684</v>
      </c>
      <c r="S175" s="60" t="s">
        <v>724</v>
      </c>
      <c r="T175" s="65">
        <v>-100</v>
      </c>
      <c r="U175" s="65">
        <v>1873</v>
      </c>
      <c r="V175" s="65">
        <v>1798</v>
      </c>
      <c r="W175" s="65">
        <f t="shared" si="10"/>
        <v>75</v>
      </c>
      <c r="X175" s="30">
        <f t="shared" si="11"/>
        <v>-7500</v>
      </c>
      <c r="Y175" s="97">
        <f t="shared" si="12"/>
        <v>-0.0075</v>
      </c>
      <c r="Z175" s="183"/>
      <c r="AA175" s="2">
        <v>42</v>
      </c>
      <c r="AB175" s="3" t="s">
        <v>657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684</v>
      </c>
      <c r="S176" s="60" t="s">
        <v>724</v>
      </c>
      <c r="T176" s="65">
        <v>-100</v>
      </c>
      <c r="U176" s="65">
        <v>7</v>
      </c>
      <c r="V176" s="65">
        <v>7</v>
      </c>
      <c r="W176" s="65">
        <f t="shared" si="10"/>
        <v>0</v>
      </c>
      <c r="X176" s="30">
        <f t="shared" si="11"/>
        <v>0</v>
      </c>
      <c r="Y176" s="97">
        <f t="shared" si="12"/>
        <v>0</v>
      </c>
      <c r="Z176" s="206"/>
      <c r="AA176" s="41"/>
      <c r="AB176" s="26" t="s">
        <v>329</v>
      </c>
      <c r="AC176" s="215">
        <v>21</v>
      </c>
      <c r="AD176" s="215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5" t="s">
        <v>329</v>
      </c>
      <c r="BM176" s="216">
        <v>4865992</v>
      </c>
      <c r="BN176" s="215"/>
      <c r="BO176" s="215" t="s">
        <v>684</v>
      </c>
      <c r="BP176" s="215" t="s">
        <v>91</v>
      </c>
      <c r="BQ176" s="215">
        <v>11</v>
      </c>
      <c r="BR176" s="215">
        <v>11</v>
      </c>
      <c r="BS176" s="215">
        <v>400</v>
      </c>
      <c r="BT176" s="215">
        <v>400</v>
      </c>
      <c r="BU176" s="215">
        <v>100</v>
      </c>
      <c r="BV176" s="215">
        <v>1</v>
      </c>
      <c r="BW176" s="215">
        <f>(BR176/BQ176)*(BT176/BS176)</f>
        <v>1</v>
      </c>
      <c r="BX176" s="215">
        <f>BU176*BV176*BW176</f>
        <v>100</v>
      </c>
      <c r="BY176" s="273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684</v>
      </c>
      <c r="S177" s="60" t="s">
        <v>724</v>
      </c>
      <c r="T177" s="30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684</v>
      </c>
      <c r="S178" s="60" t="s">
        <v>724</v>
      </c>
      <c r="T178" s="30">
        <v>-100</v>
      </c>
      <c r="U178" s="65">
        <v>5</v>
      </c>
      <c r="V178" s="65">
        <v>5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684</v>
      </c>
      <c r="S179" s="60" t="s">
        <v>724</v>
      </c>
      <c r="T179" s="30">
        <v>-100</v>
      </c>
      <c r="U179" s="65">
        <v>37157</v>
      </c>
      <c r="V179" s="65">
        <v>35372</v>
      </c>
      <c r="W179" s="65">
        <f t="shared" si="10"/>
        <v>1785</v>
      </c>
      <c r="X179" s="30">
        <f t="shared" si="11"/>
        <v>-178500</v>
      </c>
      <c r="Y179" s="97">
        <f t="shared" si="12"/>
        <v>-0.1785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589</v>
      </c>
      <c r="P180" s="30">
        <v>4902527</v>
      </c>
      <c r="Q180" s="30">
        <v>0</v>
      </c>
      <c r="R180" s="30" t="s">
        <v>684</v>
      </c>
      <c r="S180" s="60" t="s">
        <v>724</v>
      </c>
      <c r="T180" s="30">
        <v>-100</v>
      </c>
      <c r="U180" s="65">
        <v>1501</v>
      </c>
      <c r="V180" s="65">
        <v>1501</v>
      </c>
      <c r="W180" s="65">
        <f t="shared" si="10"/>
        <v>0</v>
      </c>
      <c r="X180" s="30">
        <f t="shared" si="11"/>
        <v>0</v>
      </c>
      <c r="Y180" s="97">
        <f t="shared" si="12"/>
        <v>0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684</v>
      </c>
      <c r="S181" s="60" t="s">
        <v>724</v>
      </c>
      <c r="T181" s="30">
        <v>-100</v>
      </c>
      <c r="U181" s="65">
        <v>42216</v>
      </c>
      <c r="V181" s="65">
        <v>40749</v>
      </c>
      <c r="W181" s="65">
        <f t="shared" si="10"/>
        <v>1467</v>
      </c>
      <c r="X181" s="30">
        <f t="shared" si="11"/>
        <v>-146700</v>
      </c>
      <c r="Y181" s="97">
        <f t="shared" si="12"/>
        <v>-0.1467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684</v>
      </c>
      <c r="S183" s="60" t="s">
        <v>724</v>
      </c>
      <c r="T183" s="30">
        <v>100</v>
      </c>
      <c r="U183" s="65">
        <v>55424</v>
      </c>
      <c r="V183" s="65">
        <v>54335</v>
      </c>
      <c r="W183" s="65">
        <f>U183-V183</f>
        <v>1089</v>
      </c>
      <c r="X183" s="30">
        <f>T183*W183</f>
        <v>108900</v>
      </c>
      <c r="Y183" s="97">
        <f>IF(S183="Kvarh(Lag)",X183/1000000,X183/1000)</f>
        <v>0.1089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653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654</v>
      </c>
      <c r="P186" s="30">
        <v>4902514</v>
      </c>
      <c r="Q186" s="30">
        <v>0</v>
      </c>
      <c r="R186" s="30" t="s">
        <v>684</v>
      </c>
      <c r="S186" s="60" t="s">
        <v>724</v>
      </c>
      <c r="T186" s="30">
        <v>-1000</v>
      </c>
      <c r="U186" s="65">
        <v>2722</v>
      </c>
      <c r="V186" s="65">
        <v>2498</v>
      </c>
      <c r="W186" s="65">
        <f>U186-V186</f>
        <v>224</v>
      </c>
      <c r="X186" s="30">
        <f>T186*W186</f>
        <v>-224000</v>
      </c>
      <c r="Y186" s="97">
        <f>IF(S186="Kvarh(Lag)",X186/1000000,X186/1000)</f>
        <v>-0.224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655</v>
      </c>
      <c r="P187" s="30">
        <v>4902514</v>
      </c>
      <c r="Q187" s="30">
        <v>0</v>
      </c>
      <c r="R187" s="30" t="s">
        <v>684</v>
      </c>
      <c r="S187" s="60" t="s">
        <v>724</v>
      </c>
      <c r="T187" s="30">
        <v>1000</v>
      </c>
      <c r="U187" s="65">
        <v>79</v>
      </c>
      <c r="V187" s="65">
        <v>79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656</v>
      </c>
      <c r="P188" s="30">
        <v>4902516</v>
      </c>
      <c r="Q188" s="30">
        <v>0</v>
      </c>
      <c r="R188" s="30" t="s">
        <v>684</v>
      </c>
      <c r="S188" s="30" t="s">
        <v>724</v>
      </c>
      <c r="T188" s="30">
        <v>-1000</v>
      </c>
      <c r="U188" s="65">
        <v>208</v>
      </c>
      <c r="V188" s="65">
        <v>187</v>
      </c>
      <c r="W188" s="65">
        <f>U188-V188</f>
        <v>21</v>
      </c>
      <c r="X188" s="30">
        <f>T188*W188</f>
        <v>-21000</v>
      </c>
      <c r="Y188" s="97">
        <f>IF(S188="Kvarh(Lag)",X188/1000000,X188/1000)</f>
        <v>-0.021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657</v>
      </c>
      <c r="P189" s="30">
        <v>4902516</v>
      </c>
      <c r="Q189" s="30">
        <v>0</v>
      </c>
      <c r="R189" s="30" t="s">
        <v>684</v>
      </c>
      <c r="S189" s="30" t="s">
        <v>724</v>
      </c>
      <c r="T189" s="30">
        <v>1000</v>
      </c>
      <c r="U189" s="65">
        <v>1291</v>
      </c>
      <c r="V189" s="65">
        <v>1252</v>
      </c>
      <c r="W189" s="65">
        <f>U189-V189</f>
        <v>39</v>
      </c>
      <c r="X189" s="30">
        <f>T189*W189</f>
        <v>39000</v>
      </c>
      <c r="Y189" s="97">
        <f>IF(S189="Kvarh(Lag)",X189/1000000,X189/1000)</f>
        <v>0.039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-1.5688000000000002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O1">
      <selection activeCell="AA48" sqref="AA48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689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644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835</v>
      </c>
      <c r="P4" s="87"/>
      <c r="Q4" s="87"/>
      <c r="R4" s="87"/>
      <c r="S4" s="30"/>
      <c r="T4" s="87"/>
      <c r="U4" s="87"/>
      <c r="V4" s="455" t="str">
        <f>G5</f>
        <v>     OCTOBER.-09</v>
      </c>
      <c r="W4" s="87"/>
      <c r="X4" s="87"/>
      <c r="Y4" s="87"/>
      <c r="AB4" s="5" t="s">
        <v>681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25.5">
      <c r="B5" s="47"/>
      <c r="C5" s="47" t="s">
        <v>834</v>
      </c>
      <c r="G5" s="451" t="str">
        <f>BRPL!H3</f>
        <v>     OCTOBER.-09</v>
      </c>
      <c r="H5" s="1"/>
      <c r="N5" s="30"/>
      <c r="O5" s="117" t="s">
        <v>779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53" t="str">
        <f>G5</f>
        <v>     OCTOBER.-09</v>
      </c>
      <c r="V7" s="444" t="str">
        <f>NDPL!V5</f>
        <v>      SEPT.-09</v>
      </c>
      <c r="W7" s="94" t="s">
        <v>217</v>
      </c>
      <c r="X7" s="94" t="s">
        <v>218</v>
      </c>
      <c r="Y7" s="94" t="s">
        <v>723</v>
      </c>
      <c r="Z7" s="129" t="s">
        <v>213</v>
      </c>
      <c r="AB7" s="10" t="s">
        <v>220</v>
      </c>
      <c r="AC7" s="22" t="s">
        <v>540</v>
      </c>
      <c r="AD7" s="22" t="s">
        <v>542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684</v>
      </c>
      <c r="S11" s="60" t="s">
        <v>724</v>
      </c>
      <c r="T11" s="30">
        <v>100</v>
      </c>
      <c r="U11" s="30">
        <v>481523</v>
      </c>
      <c r="V11" s="30">
        <v>469002</v>
      </c>
      <c r="W11" s="30">
        <f>U11-V11</f>
        <v>12521</v>
      </c>
      <c r="X11" s="30">
        <f>T11*W11</f>
        <v>1252100</v>
      </c>
      <c r="Y11" s="123">
        <f>IF(S11="Kvarh(Lag)",X11/1000000,X11/1000)</f>
        <v>1.2521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684</v>
      </c>
      <c r="S12" s="60" t="s">
        <v>724</v>
      </c>
      <c r="T12" s="30">
        <v>100</v>
      </c>
      <c r="U12" s="30">
        <v>479365</v>
      </c>
      <c r="V12" s="30">
        <v>465157</v>
      </c>
      <c r="W12" s="30">
        <f aca="true" t="shared" si="0" ref="W12:W49">U12-V12</f>
        <v>14208</v>
      </c>
      <c r="X12" s="30">
        <f>T12*W12</f>
        <v>1420800</v>
      </c>
      <c r="Y12" s="123">
        <f>IF(S12="Kvarh(Lag)",X12/1000000,X12/1000)</f>
        <v>1.4208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684</v>
      </c>
      <c r="S13" s="60" t="s">
        <v>724</v>
      </c>
      <c r="T13" s="30">
        <v>100</v>
      </c>
      <c r="U13" s="30">
        <v>82642</v>
      </c>
      <c r="V13" s="30">
        <v>81623</v>
      </c>
      <c r="W13" s="30">
        <f t="shared" si="0"/>
        <v>1019</v>
      </c>
      <c r="X13" s="30">
        <f>T13*W13</f>
        <v>101900</v>
      </c>
      <c r="Y13" s="123">
        <f>IF(S13="Kvarh(Lag)",X13/1000000,X13/1000)</f>
        <v>0.1019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684</v>
      </c>
      <c r="S14" s="60" t="s">
        <v>724</v>
      </c>
      <c r="T14" s="30">
        <v>100</v>
      </c>
      <c r="U14" s="30">
        <v>598940</v>
      </c>
      <c r="V14" s="30">
        <v>581005</v>
      </c>
      <c r="W14" s="30">
        <f t="shared" si="0"/>
        <v>17935</v>
      </c>
      <c r="X14" s="30">
        <f>T14*W14</f>
        <v>1793500</v>
      </c>
      <c r="Y14" s="123">
        <f>IF(S14="Kvarh(Lag)",X14/1000000,X14/1000)</f>
        <v>1.7935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784</v>
      </c>
      <c r="C15" s="24"/>
      <c r="D15" s="24"/>
      <c r="E15" s="24"/>
      <c r="F15" s="24"/>
      <c r="G15" s="24"/>
      <c r="H15" s="24"/>
      <c r="I15" s="158">
        <f>$Y$52</f>
        <v>29.45059999999999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684</v>
      </c>
      <c r="S15" s="60" t="s">
        <v>724</v>
      </c>
      <c r="T15" s="30">
        <v>1000</v>
      </c>
      <c r="U15" s="30">
        <v>41550</v>
      </c>
      <c r="V15" s="30">
        <v>39940</v>
      </c>
      <c r="W15" s="30">
        <f t="shared" si="0"/>
        <v>1610</v>
      </c>
      <c r="X15" s="30">
        <f>T15*W15</f>
        <v>1610000</v>
      </c>
      <c r="Y15" s="123">
        <f>IF(S15="Kvarh(Lag)",X15/1000000,X15/1000)</f>
        <v>1.61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7"/>
      <c r="Y16" s="306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1"/>
      <c r="Z17" s="131"/>
      <c r="AA17" s="80"/>
      <c r="AB17" s="5" t="s">
        <v>450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684</v>
      </c>
      <c r="S18" s="60" t="s">
        <v>724</v>
      </c>
      <c r="T18" s="30">
        <v>100</v>
      </c>
      <c r="U18" s="30">
        <v>263092</v>
      </c>
      <c r="V18" s="30">
        <v>257257</v>
      </c>
      <c r="W18" s="30">
        <f t="shared" si="0"/>
        <v>5835</v>
      </c>
      <c r="X18" s="30">
        <f aca="true" t="shared" si="4" ref="X18:X25">T18*W18</f>
        <v>583500</v>
      </c>
      <c r="Y18" s="123">
        <f aca="true" t="shared" si="5" ref="Y18:Y25">IF(S18="Kvarh(Lag)",X18/1000000,X18/1000)</f>
        <v>0.5835</v>
      </c>
      <c r="Z18" s="131"/>
      <c r="AA18" s="80"/>
      <c r="AB18" s="5" t="s">
        <v>451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684</v>
      </c>
      <c r="S19" s="60" t="s">
        <v>724</v>
      </c>
      <c r="T19" s="30">
        <v>100</v>
      </c>
      <c r="U19" s="30">
        <v>435166</v>
      </c>
      <c r="V19" s="30">
        <v>424837</v>
      </c>
      <c r="W19" s="30">
        <f t="shared" si="0"/>
        <v>10329</v>
      </c>
      <c r="X19" s="30">
        <f t="shared" si="4"/>
        <v>1032900</v>
      </c>
      <c r="Y19" s="123">
        <f t="shared" si="5"/>
        <v>1.0329</v>
      </c>
      <c r="Z19" s="131"/>
      <c r="AA19" s="80"/>
      <c r="AB19" s="5" t="s">
        <v>453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684</v>
      </c>
      <c r="S20" s="60" t="s">
        <v>724</v>
      </c>
      <c r="T20" s="30">
        <v>100</v>
      </c>
      <c r="U20" s="30">
        <v>284596</v>
      </c>
      <c r="V20" s="30">
        <v>272997</v>
      </c>
      <c r="W20" s="30">
        <f t="shared" si="0"/>
        <v>11599</v>
      </c>
      <c r="X20" s="30">
        <f t="shared" si="4"/>
        <v>1159900</v>
      </c>
      <c r="Y20" s="123">
        <f t="shared" si="5"/>
        <v>1.1599</v>
      </c>
      <c r="Z20" s="131"/>
      <c r="AA20" s="80"/>
      <c r="AB20" s="5" t="s">
        <v>455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6" t="s">
        <v>774</v>
      </c>
      <c r="C21" s="68"/>
      <c r="D21" s="68"/>
      <c r="E21" s="68"/>
      <c r="F21" s="68"/>
      <c r="G21" s="68"/>
      <c r="H21" s="164"/>
      <c r="I21" s="25">
        <f>'STEPPED UP BY GENCO'!$I$63*-1</f>
        <v>-1.7363201906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684</v>
      </c>
      <c r="S21" s="60" t="s">
        <v>724</v>
      </c>
      <c r="T21" s="30">
        <v>100</v>
      </c>
      <c r="U21" s="30">
        <v>352712</v>
      </c>
      <c r="V21" s="30">
        <v>343497</v>
      </c>
      <c r="W21" s="30">
        <f t="shared" si="0"/>
        <v>9215</v>
      </c>
      <c r="X21" s="30">
        <f t="shared" si="4"/>
        <v>921500</v>
      </c>
      <c r="Y21" s="123">
        <f t="shared" si="5"/>
        <v>0.9215</v>
      </c>
      <c r="Z21" s="131"/>
      <c r="AA21" s="80"/>
      <c r="AB21" s="5" t="s">
        <v>457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684</v>
      </c>
      <c r="S22" s="60" t="s">
        <v>724</v>
      </c>
      <c r="T22" s="30">
        <v>100</v>
      </c>
      <c r="U22" s="30">
        <v>229997</v>
      </c>
      <c r="V22" s="30">
        <v>228169</v>
      </c>
      <c r="W22" s="30">
        <f t="shared" si="0"/>
        <v>1828</v>
      </c>
      <c r="X22" s="30">
        <f t="shared" si="4"/>
        <v>182800</v>
      </c>
      <c r="Y22" s="123">
        <f t="shared" si="5"/>
        <v>0.1828</v>
      </c>
      <c r="Z22" s="131"/>
      <c r="AA22" s="80"/>
      <c r="AB22" s="5" t="s">
        <v>459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684</v>
      </c>
      <c r="S23" s="60" t="s">
        <v>724</v>
      </c>
      <c r="T23" s="30">
        <v>100</v>
      </c>
      <c r="U23" s="30">
        <v>237486</v>
      </c>
      <c r="V23" s="30">
        <v>237486</v>
      </c>
      <c r="W23" s="30">
        <f t="shared" si="0"/>
        <v>0</v>
      </c>
      <c r="X23" s="30">
        <f t="shared" si="4"/>
        <v>0</v>
      </c>
      <c r="Y23" s="123">
        <f t="shared" si="5"/>
        <v>0</v>
      </c>
      <c r="Z23" s="131"/>
      <c r="AA23" s="80"/>
      <c r="AB23" s="5" t="s">
        <v>461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684</v>
      </c>
      <c r="S24" s="60" t="s">
        <v>724</v>
      </c>
      <c r="T24" s="30">
        <v>100</v>
      </c>
      <c r="U24" s="30">
        <v>192275</v>
      </c>
      <c r="V24" s="30">
        <v>185158</v>
      </c>
      <c r="W24" s="30">
        <f t="shared" si="0"/>
        <v>7117</v>
      </c>
      <c r="X24" s="30">
        <f t="shared" si="4"/>
        <v>711700</v>
      </c>
      <c r="Y24" s="123">
        <f t="shared" si="5"/>
        <v>0.7117</v>
      </c>
      <c r="Z24" s="131"/>
      <c r="AA24" s="80"/>
      <c r="AB24" s="5" t="s">
        <v>463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684</v>
      </c>
      <c r="S25" s="60" t="s">
        <v>724</v>
      </c>
      <c r="T25" s="30">
        <v>100</v>
      </c>
      <c r="U25" s="30">
        <v>226417</v>
      </c>
      <c r="V25" s="30">
        <v>217846</v>
      </c>
      <c r="W25" s="30">
        <f t="shared" si="0"/>
        <v>8571</v>
      </c>
      <c r="X25" s="30">
        <f t="shared" si="4"/>
        <v>857100</v>
      </c>
      <c r="Y25" s="123">
        <f t="shared" si="5"/>
        <v>0.8571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27.71427980939999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684</v>
      </c>
      <c r="S27" s="60" t="s">
        <v>724</v>
      </c>
      <c r="T27" s="30">
        <v>1100</v>
      </c>
      <c r="U27" s="30">
        <v>16620</v>
      </c>
      <c r="V27" s="30">
        <v>14307</v>
      </c>
      <c r="W27" s="30">
        <f t="shared" si="0"/>
        <v>2313</v>
      </c>
      <c r="X27" s="30">
        <f>T27*W27</f>
        <v>2544300</v>
      </c>
      <c r="Y27" s="123">
        <f>IF(S27="Kvarh(Lag)",X27/1000000,X27/1000)</f>
        <v>2.5443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684</v>
      </c>
      <c r="S28" s="60" t="s">
        <v>724</v>
      </c>
      <c r="T28" s="30">
        <v>1000</v>
      </c>
      <c r="U28" s="30">
        <v>90370</v>
      </c>
      <c r="V28" s="30">
        <v>88973</v>
      </c>
      <c r="W28" s="30">
        <f t="shared" si="0"/>
        <v>1397</v>
      </c>
      <c r="X28" s="30">
        <f>T28*W28</f>
        <v>1397000</v>
      </c>
      <c r="Y28" s="123">
        <f>IF(S28="Kvarh(Lag)",X28/1000000,X28/1000)</f>
        <v>1.397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684</v>
      </c>
      <c r="S29" s="60" t="s">
        <v>724</v>
      </c>
      <c r="T29" s="30">
        <v>1100</v>
      </c>
      <c r="U29" s="30">
        <v>87040</v>
      </c>
      <c r="V29" s="30">
        <v>84685</v>
      </c>
      <c r="W29" s="30">
        <f t="shared" si="0"/>
        <v>2355</v>
      </c>
      <c r="X29" s="30">
        <f>T29*W29</f>
        <v>2590500</v>
      </c>
      <c r="Y29" s="123">
        <f>IF(S29="Kvarh(Lag)",X29/1000000,X29/1000)</f>
        <v>2.5905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684</v>
      </c>
      <c r="S30" s="60" t="s">
        <v>724</v>
      </c>
      <c r="T30" s="30">
        <v>1000</v>
      </c>
      <c r="U30" s="30">
        <v>127699</v>
      </c>
      <c r="V30" s="30">
        <v>125919</v>
      </c>
      <c r="W30" s="30">
        <f t="shared" si="0"/>
        <v>1780</v>
      </c>
      <c r="X30" s="30">
        <f>T30*W30</f>
        <v>1780000</v>
      </c>
      <c r="Y30" s="123">
        <f>IF(S30="Kvarh(Lag)",X30/1000000,X30/1000)</f>
        <v>1.78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>
        <f t="shared" si="0"/>
        <v>0</v>
      </c>
      <c r="X31" s="30"/>
      <c r="Y31" s="125">
        <f>SUM(Y18:Y30)</f>
        <v>13.761199999999999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1"/>
      <c r="Z32" s="131"/>
      <c r="AA32" s="287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684</v>
      </c>
      <c r="S33" s="60" t="s">
        <v>724</v>
      </c>
      <c r="T33" s="30">
        <v>100</v>
      </c>
      <c r="U33" s="30">
        <v>879352</v>
      </c>
      <c r="V33" s="30">
        <v>856291</v>
      </c>
      <c r="W33" s="30">
        <f t="shared" si="0"/>
        <v>23061</v>
      </c>
      <c r="X33" s="30">
        <f>T33*W33</f>
        <v>2306100</v>
      </c>
      <c r="Y33" s="123">
        <f>IF(S33="Kvarh(Lag)",X33/1000000,X33/1000)</f>
        <v>2.3061</v>
      </c>
      <c r="Z33" s="131"/>
      <c r="AA33" s="287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/>
      <c r="O34" s="80" t="s">
        <v>154</v>
      </c>
      <c r="P34" s="30">
        <v>4864852</v>
      </c>
      <c r="Q34" s="30"/>
      <c r="R34" s="30" t="s">
        <v>684</v>
      </c>
      <c r="S34" s="60" t="s">
        <v>724</v>
      </c>
      <c r="T34" s="30">
        <v>1000</v>
      </c>
      <c r="U34" s="30">
        <v>3718</v>
      </c>
      <c r="V34" s="30">
        <v>2911</v>
      </c>
      <c r="W34" s="30">
        <f t="shared" si="0"/>
        <v>807</v>
      </c>
      <c r="X34" s="30">
        <f>T34*W34</f>
        <v>807000</v>
      </c>
      <c r="Y34" s="123">
        <f>IF(S34="Kvarh(Lag)",X34/1000000,X34/1000)</f>
        <v>0.807</v>
      </c>
      <c r="Z34" s="131"/>
      <c r="AA34" s="287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80" t="s">
        <v>155</v>
      </c>
      <c r="P35" s="30">
        <v>4865142</v>
      </c>
      <c r="Q35" s="30" t="e">
        <v>#REF!</v>
      </c>
      <c r="R35" s="30" t="s">
        <v>684</v>
      </c>
      <c r="S35" s="60" t="s">
        <v>724</v>
      </c>
      <c r="T35" s="30">
        <v>100</v>
      </c>
      <c r="U35" s="30">
        <v>804209</v>
      </c>
      <c r="V35" s="30">
        <v>790285</v>
      </c>
      <c r="W35" s="30">
        <f t="shared" si="0"/>
        <v>13924</v>
      </c>
      <c r="X35" s="30">
        <f>T35*W35</f>
        <v>1392400</v>
      </c>
      <c r="Y35" s="123">
        <f>IF(S35="Kvarh(Lag)",X35/1000000,X35/1000)</f>
        <v>1.3924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1"/>
      <c r="Z36" s="131"/>
      <c r="AA36" s="287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613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614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80" t="s">
        <v>157</v>
      </c>
      <c r="P37" s="30">
        <v>4865132</v>
      </c>
      <c r="Q37" s="30" t="e">
        <v>#REF!</v>
      </c>
      <c r="R37" s="30" t="s">
        <v>684</v>
      </c>
      <c r="S37" s="60" t="s">
        <v>724</v>
      </c>
      <c r="T37" s="30">
        <v>100</v>
      </c>
      <c r="U37" s="30">
        <v>838822</v>
      </c>
      <c r="V37" s="30">
        <v>819523</v>
      </c>
      <c r="W37" s="30">
        <f t="shared" si="0"/>
        <v>19299</v>
      </c>
      <c r="X37" s="30">
        <f>T37*W37</f>
        <v>1929900</v>
      </c>
      <c r="Y37" s="123">
        <f>IF(S37="Kvarh(Lag)",X37/1000000,X37/1000)</f>
        <v>1.9299</v>
      </c>
      <c r="Z37" s="131"/>
      <c r="AA37" s="287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615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616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80" t="s">
        <v>158</v>
      </c>
      <c r="P38" s="30">
        <v>4864803</v>
      </c>
      <c r="Q38" s="30" t="e">
        <v>#REF!</v>
      </c>
      <c r="R38" s="30" t="s">
        <v>684</v>
      </c>
      <c r="S38" s="60" t="s">
        <v>724</v>
      </c>
      <c r="T38" s="30">
        <v>100</v>
      </c>
      <c r="U38" s="30">
        <v>552592</v>
      </c>
      <c r="V38" s="30">
        <v>535556</v>
      </c>
      <c r="W38" s="30">
        <f t="shared" si="0"/>
        <v>17036</v>
      </c>
      <c r="X38" s="30">
        <f>T38*W38</f>
        <v>1703600</v>
      </c>
      <c r="Y38" s="123">
        <f>IF(S38="Kvarh(Lag)",X38/1000000,X38/1000)</f>
        <v>1.7036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7"/>
      <c r="Y39" s="306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80" t="s">
        <v>160</v>
      </c>
      <c r="P40" s="30">
        <v>4865133</v>
      </c>
      <c r="Q40" s="30" t="e">
        <v>#REF!</v>
      </c>
      <c r="R40" s="30" t="s">
        <v>684</v>
      </c>
      <c r="S40" s="60" t="s">
        <v>724</v>
      </c>
      <c r="T40" s="30">
        <v>100</v>
      </c>
      <c r="U40" s="30">
        <v>409798</v>
      </c>
      <c r="V40" s="30">
        <v>406277</v>
      </c>
      <c r="W40" s="30">
        <f t="shared" si="0"/>
        <v>3521</v>
      </c>
      <c r="X40" s="30">
        <f>T40*W40</f>
        <v>352100</v>
      </c>
      <c r="Y40" s="123">
        <f>IF(S40="Kvarh(Lag)",X40/1000000,X40/1000)</f>
        <v>0.3521</v>
      </c>
      <c r="Z40" s="131"/>
      <c r="AA40" s="287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7"/>
      <c r="Y41" s="306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80" t="s">
        <v>162</v>
      </c>
      <c r="P42" s="30">
        <v>4865076</v>
      </c>
      <c r="Q42" s="30" t="e">
        <v>#REF!</v>
      </c>
      <c r="R42" s="30" t="s">
        <v>684</v>
      </c>
      <c r="S42" s="60" t="s">
        <v>724</v>
      </c>
      <c r="T42" s="30">
        <v>100</v>
      </c>
      <c r="U42" s="30">
        <v>30680</v>
      </c>
      <c r="V42" s="30">
        <v>29805</v>
      </c>
      <c r="W42" s="30">
        <f t="shared" si="0"/>
        <v>875</v>
      </c>
      <c r="X42" s="30">
        <f>T42*W42</f>
        <v>87500</v>
      </c>
      <c r="Y42" s="123">
        <f>IF(S42="Kvarh(Lag)",X42/1000000,X42/1000)</f>
        <v>0.0875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163</v>
      </c>
      <c r="P43" s="30">
        <v>4865077</v>
      </c>
      <c r="Q43" s="30" t="e">
        <v>#REF!</v>
      </c>
      <c r="R43" s="30" t="s">
        <v>684</v>
      </c>
      <c r="S43" s="60" t="s">
        <v>724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80" t="s">
        <v>164</v>
      </c>
      <c r="P45" s="30">
        <v>4865093</v>
      </c>
      <c r="Q45" s="30" t="e">
        <v>#REF!</v>
      </c>
      <c r="R45" s="30" t="s">
        <v>684</v>
      </c>
      <c r="S45" s="60" t="s">
        <v>724</v>
      </c>
      <c r="T45" s="30">
        <v>100</v>
      </c>
      <c r="U45" s="30">
        <v>166819</v>
      </c>
      <c r="V45" s="30">
        <v>162813</v>
      </c>
      <c r="W45" s="30">
        <f t="shared" si="0"/>
        <v>4006</v>
      </c>
      <c r="X45" s="30">
        <f>T45*W45</f>
        <v>400600</v>
      </c>
      <c r="Y45" s="123">
        <f>IF(S45="Kvarh(Lag)",X45/1000000,X45/1000)</f>
        <v>0.4006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80" t="s">
        <v>165</v>
      </c>
      <c r="P46" s="30">
        <v>4865094</v>
      </c>
      <c r="Q46" s="30" t="e">
        <v>#REF!</v>
      </c>
      <c r="R46" s="30" t="s">
        <v>684</v>
      </c>
      <c r="S46" s="60" t="s">
        <v>724</v>
      </c>
      <c r="T46" s="30">
        <v>100</v>
      </c>
      <c r="U46" s="30">
        <v>177915</v>
      </c>
      <c r="V46" s="30">
        <v>175238</v>
      </c>
      <c r="W46" s="30">
        <f t="shared" si="0"/>
        <v>2677</v>
      </c>
      <c r="X46" s="30">
        <f>T46*W46</f>
        <v>267700</v>
      </c>
      <c r="Y46" s="123">
        <f>IF(S46="Kvarh(Lag)",X46/1000000,X46/1000)</f>
        <v>0.2677</v>
      </c>
      <c r="Z46" s="131"/>
      <c r="AA46" s="287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712</v>
      </c>
      <c r="P47" s="30">
        <v>4865144</v>
      </c>
      <c r="Q47" s="30" t="e">
        <v>#REF!</v>
      </c>
      <c r="R47" s="30" t="s">
        <v>684</v>
      </c>
      <c r="S47" s="60" t="s">
        <v>724</v>
      </c>
      <c r="T47" s="30">
        <v>100</v>
      </c>
      <c r="U47" s="30">
        <v>433769</v>
      </c>
      <c r="V47" s="30">
        <v>431270</v>
      </c>
      <c r="W47" s="30">
        <f t="shared" si="0"/>
        <v>2499</v>
      </c>
      <c r="X47" s="30">
        <f>T47*W47</f>
        <v>249900</v>
      </c>
      <c r="Y47" s="123">
        <f>IF(S47="Kvarh(Lag)",X47/1000000,X47/1000)</f>
        <v>0.2499</v>
      </c>
      <c r="Z47" s="131"/>
      <c r="AA47" s="287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617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1"/>
      <c r="Z48" s="131"/>
      <c r="AA48" s="287"/>
      <c r="AB48" s="5" t="s">
        <v>565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568</v>
      </c>
      <c r="BL48" s="3" t="s">
        <v>569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80" t="s">
        <v>210</v>
      </c>
      <c r="P49" s="30">
        <v>4865143</v>
      </c>
      <c r="Q49" s="30" t="e">
        <v>#REF!</v>
      </c>
      <c r="R49" s="30" t="s">
        <v>684</v>
      </c>
      <c r="S49" s="60" t="s">
        <v>724</v>
      </c>
      <c r="T49" s="30">
        <v>100</v>
      </c>
      <c r="U49" s="30">
        <v>444684</v>
      </c>
      <c r="V49" s="30">
        <v>444541</v>
      </c>
      <c r="W49" s="30">
        <f t="shared" si="0"/>
        <v>143</v>
      </c>
      <c r="X49" s="30">
        <f>T49*W49</f>
        <v>14300</v>
      </c>
      <c r="Y49" s="123">
        <f>IF(S49="Kvarh(Lag)",X49/1000000,X49/1000)</f>
        <v>0.0143</v>
      </c>
      <c r="Z49" s="131"/>
      <c r="AA49" s="287"/>
      <c r="AB49" s="5" t="s">
        <v>563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564</v>
      </c>
      <c r="BL49" s="3" t="s">
        <v>566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29.45059999999999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8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643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89" t="s">
        <v>691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89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7.2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1" t="s">
        <v>690</v>
      </c>
      <c r="V110" s="241" t="s">
        <v>680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682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683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613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615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568</v>
      </c>
      <c r="P148" s="30" t="s">
        <v>569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4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564</v>
      </c>
      <c r="P149" s="30" t="s">
        <v>566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4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692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1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0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60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60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0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0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0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0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0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0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60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0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0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0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60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0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0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0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0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0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0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0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0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0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0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0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0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0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0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0.31315753411828573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41">
      <selection activeCell="I56" sqref="I56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458" t="str">
        <f>NDMC!G5</f>
        <v>     OCTOBER.-09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679</v>
      </c>
      <c r="R5" s="27" t="s">
        <v>679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53" t="str">
        <f>L1</f>
        <v>     OCTOBER.-09</v>
      </c>
      <c r="I6" s="444" t="str">
        <f>NDPL!V5</f>
        <v>      SEPT.-09</v>
      </c>
      <c r="J6" s="94" t="s">
        <v>217</v>
      </c>
      <c r="K6" s="94" t="s">
        <v>218</v>
      </c>
      <c r="L6" s="94" t="s">
        <v>723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3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3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684</v>
      </c>
      <c r="F11" s="60" t="s">
        <v>724</v>
      </c>
      <c r="G11" s="58">
        <v>1000</v>
      </c>
      <c r="H11" s="58">
        <v>123366</v>
      </c>
      <c r="I11" s="58">
        <v>121148</v>
      </c>
      <c r="J11" s="58">
        <f>H11-I11</f>
        <v>2218</v>
      </c>
      <c r="K11" s="58">
        <f>G11*J11</f>
        <v>2218000</v>
      </c>
      <c r="L11" s="123">
        <f>IF(F11="Kvarh(Lag)",K11/1000000,K11/1000)</f>
        <v>2.218</v>
      </c>
      <c r="M11" s="131"/>
      <c r="O11" s="253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3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684</v>
      </c>
      <c r="F12" s="60" t="s">
        <v>724</v>
      </c>
      <c r="G12" s="58">
        <v>1000</v>
      </c>
      <c r="H12" s="58">
        <v>137935</v>
      </c>
      <c r="I12" s="58">
        <v>131963</v>
      </c>
      <c r="J12" s="58">
        <f>H12-I12</f>
        <v>5972</v>
      </c>
      <c r="K12" s="58">
        <f>G12*J12</f>
        <v>5972000</v>
      </c>
      <c r="L12" s="123">
        <f>IF(F12="Kvarh(Lag)",K12/1000000,K12/1000)</f>
        <v>5.972</v>
      </c>
      <c r="M12" s="131"/>
      <c r="O12" s="253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3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684</v>
      </c>
      <c r="F13" s="60" t="s">
        <v>724</v>
      </c>
      <c r="G13" s="58">
        <v>1000</v>
      </c>
      <c r="H13" s="58">
        <v>48200</v>
      </c>
      <c r="I13" s="58">
        <v>45691</v>
      </c>
      <c r="J13" s="58">
        <f>H13-I13</f>
        <v>2509</v>
      </c>
      <c r="K13" s="58">
        <f>G13*J13</f>
        <v>2509000</v>
      </c>
      <c r="L13" s="123">
        <f>IF(F13="Kvarh(Lag)",K13/1000000,K13/1000)</f>
        <v>2.509</v>
      </c>
      <c r="M13" s="131"/>
      <c r="O13" s="253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623</v>
      </c>
      <c r="C14" s="58">
        <v>4864892</v>
      </c>
      <c r="D14" s="58"/>
      <c r="E14" s="58" t="s">
        <v>684</v>
      </c>
      <c r="F14" s="60" t="s">
        <v>724</v>
      </c>
      <c r="G14" s="58">
        <v>1000</v>
      </c>
      <c r="H14" s="58">
        <v>63226</v>
      </c>
      <c r="I14" s="58">
        <v>61242</v>
      </c>
      <c r="J14" s="58">
        <f>H14-I14</f>
        <v>1984</v>
      </c>
      <c r="K14" s="58">
        <f>G14*J14</f>
        <v>1984000</v>
      </c>
      <c r="L14" s="123">
        <f>IF(F14="Kvarh(Lag)",K14/1000000,K14/1000)</f>
        <v>1.984</v>
      </c>
      <c r="M14" s="290"/>
      <c r="O14" s="45" t="s">
        <v>623</v>
      </c>
      <c r="P14" s="87">
        <v>160740</v>
      </c>
      <c r="Q14" s="87"/>
      <c r="R14" s="87">
        <v>174139</v>
      </c>
      <c r="Z14" s="80" t="s">
        <v>623</v>
      </c>
      <c r="AA14" s="30" t="s">
        <v>624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3" customFormat="1" ht="12.75" customHeight="1">
      <c r="A15" s="58"/>
      <c r="B15" s="60"/>
      <c r="C15" s="58"/>
      <c r="D15" s="58"/>
      <c r="E15" s="58"/>
      <c r="F15" s="60"/>
      <c r="G15" s="58"/>
      <c r="H15" s="58"/>
      <c r="I15" s="58"/>
      <c r="J15" s="58"/>
      <c r="K15" s="58"/>
      <c r="L15" s="123"/>
      <c r="M15" s="196"/>
      <c r="O15" s="253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3" customFormat="1" ht="12.75" customHeight="1">
      <c r="A16" s="58"/>
      <c r="B16" s="96" t="s">
        <v>629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12.683000000000002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3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3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3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684</v>
      </c>
      <c r="F19" s="60" t="s">
        <v>724</v>
      </c>
      <c r="G19" s="58">
        <v>100</v>
      </c>
      <c r="H19" s="58">
        <v>322124</v>
      </c>
      <c r="I19" s="58">
        <v>309371</v>
      </c>
      <c r="J19" s="58">
        <f>H19-I19</f>
        <v>12753</v>
      </c>
      <c r="K19" s="58">
        <f>G19*J19</f>
        <v>1275300</v>
      </c>
      <c r="L19" s="123">
        <f>IF(F19="Kvarh(Lag)",K19/1000000,K19/1000)</f>
        <v>1.2753</v>
      </c>
      <c r="M19" s="196"/>
      <c r="O19" s="253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3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684</v>
      </c>
      <c r="F20" s="60" t="s">
        <v>724</v>
      </c>
      <c r="G20" s="58">
        <v>100</v>
      </c>
      <c r="H20" s="58">
        <v>128658</v>
      </c>
      <c r="I20" s="58">
        <v>127566</v>
      </c>
      <c r="J20" s="58">
        <f>H20-I20</f>
        <v>1092</v>
      </c>
      <c r="K20" s="58">
        <f>G20*J20</f>
        <v>109200</v>
      </c>
      <c r="L20" s="123">
        <f>IF(F20="Kvarh(Lag)",K20/1000000,K20/1000)</f>
        <v>0.1092</v>
      </c>
      <c r="M20" s="196"/>
      <c r="O20" s="253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560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3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684</v>
      </c>
      <c r="F21" s="60" t="s">
        <v>724</v>
      </c>
      <c r="G21" s="58">
        <v>100</v>
      </c>
      <c r="H21" s="58">
        <v>584503</v>
      </c>
      <c r="I21" s="58">
        <v>582191</v>
      </c>
      <c r="J21" s="58">
        <f>H21-I21</f>
        <v>2312</v>
      </c>
      <c r="K21" s="58">
        <f>G21*J21</f>
        <v>231200</v>
      </c>
      <c r="L21" s="123">
        <f>IF(F21="Kvarh(Lag)",K21/1000000,K21/1000)</f>
        <v>0.2312</v>
      </c>
      <c r="M21" s="196"/>
      <c r="O21" s="253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3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684</v>
      </c>
      <c r="F22" s="60" t="s">
        <v>724</v>
      </c>
      <c r="G22" s="122">
        <v>1000</v>
      </c>
      <c r="H22" s="58">
        <v>53667</v>
      </c>
      <c r="I22" s="58">
        <v>50745</v>
      </c>
      <c r="J22" s="58">
        <f>H22-I22</f>
        <v>2922</v>
      </c>
      <c r="K22" s="58">
        <f>G22*J22</f>
        <v>2922000</v>
      </c>
      <c r="L22" s="123">
        <f>IF(F22="Kvarh(Lag)",K22/1000000,K22/1000)</f>
        <v>2.922</v>
      </c>
      <c r="M22" s="196"/>
      <c r="O22" s="253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545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3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3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3" customFormat="1" ht="12.75" customHeight="1">
      <c r="A25" s="58">
        <v>10</v>
      </c>
      <c r="B25" s="60" t="s">
        <v>816</v>
      </c>
      <c r="C25" s="58">
        <v>4864880</v>
      </c>
      <c r="D25" s="58"/>
      <c r="E25" s="58" t="s">
        <v>684</v>
      </c>
      <c r="F25" s="60" t="s">
        <v>724</v>
      </c>
      <c r="G25" s="58">
        <v>500</v>
      </c>
      <c r="H25" s="58">
        <v>43349</v>
      </c>
      <c r="I25" s="58">
        <v>40437</v>
      </c>
      <c r="J25" s="58">
        <f>H25-I25</f>
        <v>2912</v>
      </c>
      <c r="K25" s="58">
        <f>G25*J25</f>
        <v>1456000</v>
      </c>
      <c r="L25" s="123">
        <f>IF(F25="Kvarh(Lag)",K25/1000000,K25/1000)</f>
        <v>1.456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4"/>
      <c r="AF25" s="254"/>
      <c r="AG25" s="254"/>
      <c r="AH25" s="254"/>
      <c r="AI25" s="254"/>
      <c r="AJ25" s="254"/>
      <c r="AK25" s="254"/>
      <c r="AL25" s="254"/>
      <c r="AM25" s="196"/>
    </row>
    <row r="26" spans="1:39" s="267" customFormat="1" ht="12.75" customHeight="1">
      <c r="A26" s="58">
        <v>11</v>
      </c>
      <c r="B26" s="60" t="s">
        <v>630</v>
      </c>
      <c r="C26" s="58">
        <v>4864881</v>
      </c>
      <c r="D26" s="58"/>
      <c r="E26" s="58" t="s">
        <v>684</v>
      </c>
      <c r="F26" s="60" t="s">
        <v>724</v>
      </c>
      <c r="G26" s="58">
        <v>500</v>
      </c>
      <c r="H26" s="58">
        <v>25727</v>
      </c>
      <c r="I26" s="58">
        <v>23502</v>
      </c>
      <c r="J26" s="58">
        <f>H26-I26</f>
        <v>2225</v>
      </c>
      <c r="K26" s="58">
        <f>G26*J26</f>
        <v>1112500</v>
      </c>
      <c r="L26" s="123">
        <f>IF(F26="Kvarh(Lag)",K26/1000000,K26/1000)</f>
        <v>1.1125</v>
      </c>
      <c r="M26" s="151"/>
      <c r="P26" s="293"/>
      <c r="Q26" s="293"/>
      <c r="R26" s="293"/>
      <c r="S26" s="293"/>
      <c r="Z26" s="228"/>
      <c r="AA26" s="215"/>
      <c r="AB26" s="215"/>
      <c r="AC26" s="215"/>
      <c r="AD26" s="215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7" customFormat="1" ht="12.75" customHeight="1">
      <c r="A27" s="58">
        <v>12</v>
      </c>
      <c r="B27" s="442" t="s">
        <v>818</v>
      </c>
      <c r="C27" s="58">
        <v>4902572</v>
      </c>
      <c r="D27" s="58"/>
      <c r="E27" s="58" t="s">
        <v>684</v>
      </c>
      <c r="F27" s="60" t="s">
        <v>724</v>
      </c>
      <c r="G27" s="58">
        <v>300</v>
      </c>
      <c r="H27" s="58">
        <v>23</v>
      </c>
      <c r="I27" s="58">
        <v>13</v>
      </c>
      <c r="J27" s="58">
        <f>H27-I27</f>
        <v>10</v>
      </c>
      <c r="K27" s="58">
        <f>G27*J27</f>
        <v>3000</v>
      </c>
      <c r="L27" s="123">
        <f>IF(F27="Kvarh(Lag)",K27/1000000,K27/1000)</f>
        <v>0.003</v>
      </c>
      <c r="M27" s="151"/>
      <c r="P27" s="293"/>
      <c r="Q27" s="293"/>
      <c r="R27" s="293"/>
      <c r="S27" s="293"/>
      <c r="Z27" s="228"/>
      <c r="AA27" s="215"/>
      <c r="AB27" s="215"/>
      <c r="AC27" s="215"/>
      <c r="AD27" s="215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7" customFormat="1" ht="12.75" customHeight="1">
      <c r="A28" s="58"/>
      <c r="B28" s="445" t="s">
        <v>824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3"/>
      <c r="Q28" s="293"/>
      <c r="R28" s="293"/>
      <c r="S28" s="293"/>
      <c r="Z28" s="228"/>
      <c r="AA28" s="215"/>
      <c r="AB28" s="215"/>
      <c r="AC28" s="215"/>
      <c r="AD28" s="215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555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3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7.1092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3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3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3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684</v>
      </c>
      <c r="F34" s="60" t="s">
        <v>724</v>
      </c>
      <c r="G34" s="58">
        <v>100</v>
      </c>
      <c r="H34" s="58">
        <v>64444</v>
      </c>
      <c r="I34" s="58">
        <v>64405</v>
      </c>
      <c r="J34" s="58">
        <f>H34-I34</f>
        <v>39</v>
      </c>
      <c r="K34" s="58">
        <f>G34*J34</f>
        <v>3900</v>
      </c>
      <c r="L34" s="123">
        <f>IF(F34="Kvarh(Lag)",K34/1000000,K34/1000)</f>
        <v>0.0039</v>
      </c>
      <c r="M34" s="196"/>
      <c r="O34" s="253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546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3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684</v>
      </c>
      <c r="F35" s="60" t="s">
        <v>724</v>
      </c>
      <c r="G35" s="58">
        <v>100</v>
      </c>
      <c r="H35" s="58">
        <v>93293</v>
      </c>
      <c r="I35" s="58">
        <v>90103</v>
      </c>
      <c r="J35" s="58">
        <f>H35-I35</f>
        <v>3190</v>
      </c>
      <c r="K35" s="58">
        <f>G35*J35</f>
        <v>319000</v>
      </c>
      <c r="L35" s="123">
        <f>IF(F35="Kvarh(Lag)",K35/1000000,K35/1000)</f>
        <v>0.319</v>
      </c>
      <c r="M35" s="196"/>
      <c r="O35" s="253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3" customFormat="1" ht="12.75" customHeight="1">
      <c r="A36" s="58"/>
      <c r="B36" s="96" t="s">
        <v>555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3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3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0.3229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3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3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684</v>
      </c>
      <c r="F41" s="60" t="s">
        <v>724</v>
      </c>
      <c r="G41" s="58">
        <v>100</v>
      </c>
      <c r="H41" s="58">
        <v>888148</v>
      </c>
      <c r="I41" s="58">
        <v>852179</v>
      </c>
      <c r="J41" s="58">
        <f>H41-I41</f>
        <v>35969</v>
      </c>
      <c r="K41" s="58">
        <f>G41*J41</f>
        <v>3596900</v>
      </c>
      <c r="L41" s="123">
        <f>IF(F41="Kvarh(Lag)",K41/1000000,K41/1000)</f>
        <v>3.5969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638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684</v>
      </c>
      <c r="F42" s="60" t="s">
        <v>724</v>
      </c>
      <c r="G42" s="58">
        <v>100</v>
      </c>
      <c r="H42" s="58">
        <v>271027</v>
      </c>
      <c r="I42" s="58">
        <v>267034</v>
      </c>
      <c r="J42" s="58">
        <f>H42-I42</f>
        <v>3993</v>
      </c>
      <c r="K42" s="58">
        <f>G42*J42</f>
        <v>399300</v>
      </c>
      <c r="L42" s="123">
        <f>IF(F42="Kvarh(Lag)",K42/1000000,K42/1000)</f>
        <v>0.3993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666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684</v>
      </c>
      <c r="F43" s="60" t="s">
        <v>724</v>
      </c>
      <c r="G43" s="58">
        <v>100</v>
      </c>
      <c r="H43" s="58">
        <v>339227</v>
      </c>
      <c r="I43" s="58">
        <v>331905</v>
      </c>
      <c r="J43" s="58">
        <f>H43-I43</f>
        <v>7322</v>
      </c>
      <c r="K43" s="58">
        <f>G43*J43</f>
        <v>732200</v>
      </c>
      <c r="L43" s="123">
        <f>IF(F43="Kvarh(Lag)",K43/1000000,K43/1000)</f>
        <v>0.7322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3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684</v>
      </c>
      <c r="F44" s="60" t="s">
        <v>724</v>
      </c>
      <c r="G44" s="58">
        <v>1000</v>
      </c>
      <c r="H44" s="58">
        <v>6891</v>
      </c>
      <c r="I44" s="58">
        <v>6680</v>
      </c>
      <c r="J44" s="58">
        <f>H44-I44</f>
        <v>211</v>
      </c>
      <c r="K44" s="58">
        <f>G44*J44</f>
        <v>211000</v>
      </c>
      <c r="L44" s="123">
        <f>IF(F44="Kvarh(Lag)",K44/1000000,K44/1000)</f>
        <v>0.211</v>
      </c>
      <c r="M44" s="196"/>
      <c r="O44" s="253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3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684</v>
      </c>
      <c r="F45" s="60" t="s">
        <v>724</v>
      </c>
      <c r="G45" s="58">
        <v>100</v>
      </c>
      <c r="H45" s="58">
        <v>55855</v>
      </c>
      <c r="I45" s="58">
        <v>55823</v>
      </c>
      <c r="J45" s="58">
        <f>H45-I45</f>
        <v>32</v>
      </c>
      <c r="K45" s="58">
        <f>G45*J45</f>
        <v>3200</v>
      </c>
      <c r="L45" s="123">
        <f>IF(F45="Kvarh(Lag)",K45/1000000,K45/1000)</f>
        <v>0.0032</v>
      </c>
      <c r="M45" s="196"/>
      <c r="O45" s="253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3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7" customFormat="1" ht="12.75" customHeight="1">
      <c r="A47" s="58">
        <v>24</v>
      </c>
      <c r="B47" s="60" t="s">
        <v>817</v>
      </c>
      <c r="C47" s="58">
        <v>4864882</v>
      </c>
      <c r="D47" s="58"/>
      <c r="E47" s="58" t="s">
        <v>684</v>
      </c>
      <c r="F47" s="60" t="s">
        <v>724</v>
      </c>
      <c r="G47" s="58">
        <v>500</v>
      </c>
      <c r="H47" s="58">
        <v>17817</v>
      </c>
      <c r="I47" s="58">
        <v>17817</v>
      </c>
      <c r="J47" s="58">
        <f>H47-I47</f>
        <v>0</v>
      </c>
      <c r="K47" s="58">
        <f>G47*J47</f>
        <v>0</v>
      </c>
      <c r="L47" s="123">
        <f>IF(F47="Kvarh(Lag)",K47/1000000,K47/1000)</f>
        <v>0</v>
      </c>
      <c r="M47" s="151"/>
      <c r="P47" s="293"/>
      <c r="Q47" s="293"/>
      <c r="R47" s="293"/>
      <c r="Z47" s="228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151"/>
    </row>
    <row r="48" spans="1:39" s="267" customFormat="1" ht="12.75" customHeight="1">
      <c r="A48" s="58">
        <v>25</v>
      </c>
      <c r="B48" s="442" t="s">
        <v>819</v>
      </c>
      <c r="C48" s="58">
        <v>4902572</v>
      </c>
      <c r="D48" s="58"/>
      <c r="E48" s="58" t="s">
        <v>684</v>
      </c>
      <c r="F48" s="60" t="s">
        <v>724</v>
      </c>
      <c r="G48" s="58">
        <v>300</v>
      </c>
      <c r="H48" s="58">
        <v>192</v>
      </c>
      <c r="I48" s="58">
        <v>150</v>
      </c>
      <c r="J48" s="58">
        <f>H48-I48</f>
        <v>42</v>
      </c>
      <c r="K48" s="58">
        <f>G48*J48</f>
        <v>12600</v>
      </c>
      <c r="L48" s="123">
        <f>IF(F48="Kvarh(Lag)",K48/1000000,K48/1000)</f>
        <v>0.0126</v>
      </c>
      <c r="M48" s="151"/>
      <c r="P48" s="293"/>
      <c r="Q48" s="293"/>
      <c r="R48" s="293"/>
      <c r="Z48" s="228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151"/>
    </row>
    <row r="49" spans="1:39" s="39" customFormat="1" ht="12.75" customHeight="1">
      <c r="A49" s="58"/>
      <c r="B49" s="96" t="s">
        <v>825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7"/>
      <c r="O49" s="267"/>
      <c r="P49" s="69"/>
      <c r="Q49" s="69"/>
      <c r="R49" s="69"/>
      <c r="Z49" s="228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92"/>
    </row>
    <row r="50" spans="1:39" s="256" customFormat="1" ht="12.75" customHeight="1">
      <c r="A50" s="58"/>
      <c r="B50" s="96" t="s">
        <v>555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3"/>
      <c r="O50" s="253"/>
      <c r="P50" s="255"/>
      <c r="Q50" s="255"/>
      <c r="R50" s="255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7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4.9552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587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12.683000000000002</v>
      </c>
    </row>
    <row r="55" spans="2:12" ht="12.75" customHeight="1">
      <c r="B55" s="60" t="s">
        <v>668</v>
      </c>
      <c r="D55" s="58"/>
      <c r="F55" s="60"/>
      <c r="G55" s="60"/>
      <c r="H55" s="60"/>
      <c r="I55" s="60"/>
      <c r="J55" s="60"/>
      <c r="K55" s="123">
        <f>$L$31</f>
        <v>7.1092</v>
      </c>
      <c r="L55" s="123">
        <f>K55+K62</f>
        <v>7.2789052981682865</v>
      </c>
    </row>
    <row r="56" spans="2:12" ht="12.75" customHeight="1">
      <c r="B56" s="60" t="s">
        <v>663</v>
      </c>
      <c r="D56" s="58"/>
      <c r="F56" s="58"/>
      <c r="G56" s="60"/>
      <c r="H56" s="58"/>
      <c r="I56" s="58"/>
      <c r="J56" s="58"/>
      <c r="K56" s="123">
        <f>$L$38</f>
        <v>0.3229</v>
      </c>
      <c r="L56" s="123">
        <f>K56+K63</f>
        <v>0.3306080178892899</v>
      </c>
    </row>
    <row r="57" spans="2:12" ht="12.75" customHeight="1">
      <c r="B57" s="60" t="s">
        <v>665</v>
      </c>
      <c r="D57" s="58"/>
      <c r="F57" s="58"/>
      <c r="G57" s="60"/>
      <c r="H57" s="58"/>
      <c r="I57" s="58"/>
      <c r="J57" s="58"/>
      <c r="K57" s="123">
        <f>$L$51</f>
        <v>4.9552</v>
      </c>
      <c r="L57" s="123">
        <f>K57+K64</f>
        <v>5.073486683942425</v>
      </c>
    </row>
    <row r="58" spans="2:13" ht="12.75" customHeight="1">
      <c r="B58" s="60" t="s">
        <v>574</v>
      </c>
      <c r="D58" s="58"/>
      <c r="F58" s="60"/>
      <c r="G58" s="60"/>
      <c r="H58" s="60"/>
      <c r="I58" s="60"/>
      <c r="J58" s="60"/>
      <c r="K58" s="125">
        <f>SUM(K55:K57)</f>
        <v>12.3873</v>
      </c>
      <c r="L58" s="244"/>
      <c r="M58" s="45"/>
    </row>
    <row r="59" spans="2:13" ht="12.75" customHeight="1">
      <c r="B59" s="60" t="s">
        <v>667</v>
      </c>
      <c r="D59" s="58"/>
      <c r="F59" s="60"/>
      <c r="G59" s="60"/>
      <c r="H59" s="58"/>
      <c r="I59" s="58"/>
      <c r="J59" s="58"/>
      <c r="K59" s="125">
        <f>L54</f>
        <v>12.683000000000002</v>
      </c>
      <c r="M59" s="45"/>
    </row>
    <row r="60" spans="2:13" ht="12.75" customHeight="1">
      <c r="B60" s="58" t="s">
        <v>575</v>
      </c>
      <c r="D60" s="58"/>
      <c r="F60" s="60"/>
      <c r="G60" s="60"/>
      <c r="H60" s="58"/>
      <c r="I60" s="58"/>
      <c r="J60" s="58"/>
      <c r="K60" s="125">
        <f>K59-K58</f>
        <v>0.29570000000000185</v>
      </c>
      <c r="M60" s="45"/>
    </row>
    <row r="61" spans="2:11" ht="12.75" customHeight="1">
      <c r="B61" s="60" t="s">
        <v>576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3" t="s">
        <v>580</v>
      </c>
      <c r="I62" s="242">
        <f>K55/K58*100</f>
        <v>57.39103759495613</v>
      </c>
      <c r="J62" s="105" t="s">
        <v>233</v>
      </c>
      <c r="K62" s="125">
        <f>K60*I62/100</f>
        <v>0.16970529816828633</v>
      </c>
    </row>
    <row r="63" spans="1:11" ht="12.75" customHeight="1">
      <c r="A63" s="105"/>
      <c r="B63" s="58"/>
      <c r="D63" s="58"/>
      <c r="F63" s="60"/>
      <c r="G63" s="60"/>
      <c r="H63" s="243" t="s">
        <v>581</v>
      </c>
      <c r="I63" s="242">
        <f>K56/K58*100</f>
        <v>2.6067020254615616</v>
      </c>
      <c r="J63" s="105" t="s">
        <v>233</v>
      </c>
      <c r="K63" s="125">
        <f>K60*I63/100</f>
        <v>0.007708017889289886</v>
      </c>
    </row>
    <row r="64" spans="2:11" ht="12.75" customHeight="1">
      <c r="B64" s="131"/>
      <c r="D64" s="58"/>
      <c r="F64" s="60"/>
      <c r="G64" s="60"/>
      <c r="H64" s="243" t="s">
        <v>582</v>
      </c>
      <c r="I64" s="242">
        <f>K57/K58*100</f>
        <v>40.00226037958231</v>
      </c>
      <c r="J64" s="60" t="s">
        <v>233</v>
      </c>
      <c r="K64" s="125">
        <f>K60*I64/100</f>
        <v>0.11828668394242563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130" zoomScaleNormal="85" zoomScaleSheetLayoutView="130" workbookViewId="0" topLeftCell="N25">
      <selection activeCell="V29" sqref="V29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689</v>
      </c>
      <c r="T3" s="3" t="s">
        <v>826</v>
      </c>
      <c r="AC3" s="15"/>
      <c r="AD3" s="15"/>
      <c r="AE3" s="15"/>
      <c r="AF3" s="15"/>
    </row>
    <row r="4" spans="15:53" ht="15">
      <c r="O4" s="91" t="s">
        <v>839</v>
      </c>
      <c r="V4" s="460" t="str">
        <f>G5</f>
        <v>     OCTOBER.-09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836</v>
      </c>
      <c r="G5" s="459" t="str">
        <f>'ROHTAK ROAD'!L1</f>
        <v>     OCTOBER.-09</v>
      </c>
      <c r="O5" s="75" t="s">
        <v>780</v>
      </c>
      <c r="Z5" s="264"/>
      <c r="AC5" s="15"/>
      <c r="AD5" s="15"/>
      <c r="AE5" s="214"/>
      <c r="AF5" s="214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49" t="str">
        <f>G5</f>
        <v>     OCTOBER.-09</v>
      </c>
      <c r="V7" s="463" t="str">
        <f>NDPL!V5</f>
        <v>      SEPT.-09</v>
      </c>
      <c r="W7" s="94" t="s">
        <v>217</v>
      </c>
      <c r="X7" s="94" t="s">
        <v>218</v>
      </c>
      <c r="Y7" s="94" t="s">
        <v>723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531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48"/>
      <c r="B9" s="349" t="s">
        <v>822</v>
      </c>
      <c r="C9" s="350"/>
      <c r="D9" s="350"/>
      <c r="E9" s="350"/>
      <c r="F9" s="350"/>
      <c r="G9" s="350"/>
      <c r="H9" s="350"/>
      <c r="I9" s="350"/>
      <c r="J9" s="351"/>
      <c r="K9" s="351"/>
      <c r="L9" s="352"/>
      <c r="M9" s="352"/>
      <c r="N9" s="205" t="s">
        <v>532</v>
      </c>
      <c r="AC9" s="10"/>
      <c r="AD9" s="2"/>
      <c r="AE9" s="15"/>
      <c r="AF9" s="15"/>
      <c r="AN9" s="13" t="s">
        <v>532</v>
      </c>
      <c r="BA9" s="3"/>
    </row>
    <row r="10" spans="1:52" ht="15" customHeight="1">
      <c r="A10" s="353"/>
      <c r="B10" s="283"/>
      <c r="C10" s="283"/>
      <c r="D10" s="283"/>
      <c r="E10" s="283"/>
      <c r="F10" s="283"/>
      <c r="G10" s="283"/>
      <c r="H10" s="283"/>
      <c r="I10" s="283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684</v>
      </c>
      <c r="S10" s="60" t="s">
        <v>724</v>
      </c>
      <c r="T10" s="65">
        <v>1000</v>
      </c>
      <c r="U10" s="30">
        <v>29257</v>
      </c>
      <c r="V10" s="30">
        <v>29012</v>
      </c>
      <c r="W10" s="30">
        <f>U10-V10</f>
        <v>245</v>
      </c>
      <c r="X10" s="30">
        <f>W10*T10</f>
        <v>245000</v>
      </c>
      <c r="Y10" s="123">
        <f>IF(S10="Kvarh(Lag)",X10/1000000,X10/1000)</f>
        <v>0.245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3"/>
      <c r="B11" s="283"/>
      <c r="C11" s="283"/>
      <c r="D11" s="283"/>
      <c r="E11" s="283"/>
      <c r="F11" s="283"/>
      <c r="G11" s="283"/>
      <c r="H11" s="283"/>
      <c r="I11" s="283"/>
      <c r="J11" s="68"/>
      <c r="K11" s="68"/>
      <c r="L11" s="173"/>
      <c r="M11" s="173"/>
      <c r="N11" s="30">
        <v>2</v>
      </c>
      <c r="O11" s="64" t="s">
        <v>709</v>
      </c>
      <c r="P11" s="73">
        <v>4864849</v>
      </c>
      <c r="Q11" s="80"/>
      <c r="R11" s="64" t="s">
        <v>176</v>
      </c>
      <c r="S11" s="60" t="s">
        <v>724</v>
      </c>
      <c r="T11" s="65">
        <v>1000</v>
      </c>
      <c r="U11" s="30">
        <v>25075</v>
      </c>
      <c r="V11" s="30">
        <v>24334</v>
      </c>
      <c r="W11" s="30">
        <f>U11-V11</f>
        <v>741</v>
      </c>
      <c r="X11" s="30">
        <f>W11*T11</f>
        <v>741000</v>
      </c>
      <c r="Y11" s="123">
        <f>IF(S11="Kvarh(Lag)",X11/1000000,X11/1000)</f>
        <v>0.741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4"/>
      <c r="B12" s="356"/>
      <c r="C12" s="356"/>
      <c r="D12" s="356"/>
      <c r="E12" s="356"/>
      <c r="F12" s="356"/>
      <c r="G12" s="356"/>
      <c r="H12" s="356"/>
      <c r="I12" s="355"/>
      <c r="J12" s="356"/>
      <c r="K12" s="356"/>
      <c r="L12" s="357"/>
      <c r="M12" s="357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684</v>
      </c>
      <c r="S12" s="60" t="s">
        <v>724</v>
      </c>
      <c r="T12" s="65">
        <v>1000</v>
      </c>
      <c r="U12" s="30">
        <v>39210</v>
      </c>
      <c r="V12" s="30">
        <v>38280</v>
      </c>
      <c r="W12" s="30">
        <f>U12-V12</f>
        <v>930</v>
      </c>
      <c r="X12" s="30">
        <f>W12*T12</f>
        <v>930000</v>
      </c>
      <c r="Y12" s="123">
        <f>IF(S12="Kvarh(Lag)",X12/1000000,X12/1000)</f>
        <v>0.93</v>
      </c>
      <c r="Z12" s="43"/>
      <c r="AA12" s="80"/>
      <c r="AC12" s="5"/>
      <c r="AD12" s="2"/>
      <c r="AE12" s="64"/>
      <c r="AF12" s="64"/>
      <c r="AN12" s="38" t="s">
        <v>606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684</v>
      </c>
      <c r="S13" s="60" t="s">
        <v>724</v>
      </c>
      <c r="T13" s="65">
        <v>1000</v>
      </c>
      <c r="U13" s="30">
        <v>20640</v>
      </c>
      <c r="V13" s="30">
        <v>19803</v>
      </c>
      <c r="W13" s="30">
        <f>U13-V13</f>
        <v>837</v>
      </c>
      <c r="X13" s="30">
        <f>W13*T13</f>
        <v>837000</v>
      </c>
      <c r="Y13" s="123">
        <f>IF(S13="Kvarh(Lag)",X13/1000000,X13/1000)</f>
        <v>0.837</v>
      </c>
      <c r="Z13" s="43"/>
      <c r="AA13" s="80"/>
      <c r="AC13" s="5"/>
      <c r="AD13" s="2"/>
      <c r="AE13" s="64"/>
      <c r="AF13" s="64"/>
      <c r="AN13" s="38" t="s">
        <v>607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4"/>
      <c r="B14" s="356"/>
      <c r="C14" s="356"/>
      <c r="D14" s="356"/>
      <c r="E14" s="356"/>
      <c r="F14" s="356"/>
      <c r="G14" s="356"/>
      <c r="H14" s="356"/>
      <c r="I14" s="355"/>
      <c r="J14" s="356"/>
      <c r="K14" s="356"/>
      <c r="L14" s="357"/>
      <c r="M14" s="357"/>
      <c r="N14" s="30">
        <v>4</v>
      </c>
      <c r="O14" s="64" t="s">
        <v>769</v>
      </c>
      <c r="P14" s="73">
        <v>4864850</v>
      </c>
      <c r="Q14" s="80" t="s">
        <v>167</v>
      </c>
      <c r="R14" s="64" t="s">
        <v>684</v>
      </c>
      <c r="S14" s="60" t="s">
        <v>724</v>
      </c>
      <c r="T14" s="65">
        <v>1000</v>
      </c>
      <c r="U14" s="30">
        <v>14121</v>
      </c>
      <c r="V14" s="30">
        <v>12918</v>
      </c>
      <c r="W14" s="30">
        <f>U14-V14</f>
        <v>1203</v>
      </c>
      <c r="X14" s="30">
        <f>W14*T14</f>
        <v>1203000</v>
      </c>
      <c r="Y14" s="123">
        <f>IF(S14="Kvarh(Lag)",X14/1000000,X14/1000)</f>
        <v>1.203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4"/>
      <c r="B15" s="356"/>
      <c r="C15" s="356"/>
      <c r="D15" s="356"/>
      <c r="E15" s="356"/>
      <c r="F15" s="356"/>
      <c r="G15" s="356"/>
      <c r="H15" s="356"/>
      <c r="I15" s="355"/>
      <c r="J15" s="356"/>
      <c r="K15" s="356"/>
      <c r="L15" s="357"/>
      <c r="M15" s="357"/>
      <c r="N15" s="10" t="s">
        <v>534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5"/>
      <c r="J16" s="68"/>
      <c r="K16" s="68"/>
      <c r="L16" s="173"/>
      <c r="M16" s="173"/>
      <c r="N16" s="3">
        <v>5</v>
      </c>
      <c r="O16" s="38" t="s">
        <v>710</v>
      </c>
      <c r="P16" s="6">
        <v>4864804</v>
      </c>
      <c r="R16" s="38" t="s">
        <v>684</v>
      </c>
      <c r="S16" s="60" t="s">
        <v>724</v>
      </c>
      <c r="T16" s="4">
        <v>100</v>
      </c>
      <c r="U16" s="3">
        <v>579</v>
      </c>
      <c r="V16" s="3">
        <v>579</v>
      </c>
      <c r="W16" s="30">
        <f>U16-V16</f>
        <v>0</v>
      </c>
      <c r="X16" s="30">
        <f>W16*T16</f>
        <v>0</v>
      </c>
      <c r="Y16" s="123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3"/>
      <c r="J17" s="68"/>
      <c r="K17" s="68"/>
      <c r="L17" s="173"/>
      <c r="M17" s="173"/>
      <c r="N17" s="3">
        <v>6</v>
      </c>
      <c r="O17" s="38" t="s">
        <v>709</v>
      </c>
      <c r="P17" s="6">
        <v>4865163</v>
      </c>
      <c r="R17" s="38" t="s">
        <v>684</v>
      </c>
      <c r="S17" s="60" t="s">
        <v>724</v>
      </c>
      <c r="T17" s="4">
        <v>100</v>
      </c>
      <c r="U17" s="3">
        <v>1374</v>
      </c>
      <c r="V17" s="3">
        <v>1374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3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58" t="s">
        <v>197</v>
      </c>
      <c r="B19" s="359" t="s">
        <v>772</v>
      </c>
      <c r="C19" s="359"/>
      <c r="D19" s="359"/>
      <c r="E19" s="355"/>
      <c r="F19" s="355"/>
      <c r="G19" s="360">
        <f>$Y$37</f>
        <v>5.5366</v>
      </c>
      <c r="H19" s="355" t="s">
        <v>773</v>
      </c>
      <c r="I19" s="283"/>
      <c r="J19" s="68"/>
      <c r="K19" s="68"/>
      <c r="L19" s="173"/>
      <c r="M19" s="173"/>
      <c r="O19" s="38"/>
      <c r="P19" s="38"/>
      <c r="R19" s="38"/>
      <c r="S19" s="38"/>
      <c r="Y19" s="8">
        <f>SUM(Y10:Y17)</f>
        <v>3.9560000000000004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1"/>
      <c r="B20" s="362"/>
      <c r="C20" s="362"/>
      <c r="D20" s="362"/>
      <c r="E20" s="283"/>
      <c r="F20" s="283"/>
      <c r="G20" s="363"/>
      <c r="H20" s="283"/>
      <c r="I20" s="364"/>
      <c r="J20" s="68"/>
      <c r="K20" s="68"/>
      <c r="L20" s="173"/>
      <c r="M20" s="173"/>
      <c r="N20" s="10" t="s">
        <v>533</v>
      </c>
      <c r="AC20" s="10"/>
      <c r="AD20" s="2"/>
      <c r="AE20" s="2"/>
      <c r="AF20" s="2"/>
    </row>
    <row r="21" spans="1:32" ht="12.75">
      <c r="A21" s="365" t="s">
        <v>747</v>
      </c>
      <c r="B21" s="366" t="s">
        <v>774</v>
      </c>
      <c r="C21" s="366"/>
      <c r="D21" s="367"/>
      <c r="E21" s="283"/>
      <c r="F21" s="283"/>
      <c r="G21" s="368">
        <f>'STEPPED UP BY GENCO'!$I$64*-1</f>
        <v>-0.2528157588</v>
      </c>
      <c r="H21" s="355" t="s">
        <v>773</v>
      </c>
      <c r="I21" s="364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5"/>
      <c r="B22" s="369"/>
      <c r="C22" s="369"/>
      <c r="D22" s="369"/>
      <c r="E22" s="283"/>
      <c r="F22" s="283"/>
      <c r="G22" s="363"/>
      <c r="H22" s="283"/>
      <c r="I22" s="283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684</v>
      </c>
      <c r="S22" s="60" t="s">
        <v>724</v>
      </c>
      <c r="T22" s="65">
        <v>100</v>
      </c>
      <c r="U22" s="30">
        <v>75265</v>
      </c>
      <c r="V22" s="30">
        <v>72733</v>
      </c>
      <c r="W22" s="30">
        <f aca="true" t="shared" si="0" ref="W22:W28">U22-V22</f>
        <v>2532</v>
      </c>
      <c r="X22" s="30">
        <f aca="true" t="shared" si="1" ref="X22:X28">W22*T22</f>
        <v>253200</v>
      </c>
      <c r="Y22" s="123">
        <f aca="true" t="shared" si="2" ref="Y22:Y28">IF(S22="Kvarh(Lag)",X22/1000000,X22/1000)</f>
        <v>0.2532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5"/>
      <c r="B23" s="370"/>
      <c r="C23" s="369"/>
      <c r="D23" s="369"/>
      <c r="E23" s="283"/>
      <c r="F23" s="283"/>
      <c r="G23" s="372"/>
      <c r="H23" s="283"/>
      <c r="I23" s="283"/>
      <c r="J23" s="68"/>
      <c r="K23" s="68"/>
      <c r="L23" s="173"/>
      <c r="M23" s="173"/>
      <c r="N23" s="3">
        <v>8</v>
      </c>
      <c r="O23" s="2" t="s">
        <v>711</v>
      </c>
      <c r="P23" s="6">
        <v>4865066</v>
      </c>
      <c r="R23" s="2" t="s">
        <v>684</v>
      </c>
      <c r="S23" s="60" t="s">
        <v>724</v>
      </c>
      <c r="T23" s="4">
        <v>100</v>
      </c>
      <c r="U23" s="3">
        <v>184052</v>
      </c>
      <c r="V23" s="3">
        <v>180929</v>
      </c>
      <c r="W23" s="30">
        <f t="shared" si="0"/>
        <v>3123</v>
      </c>
      <c r="X23" s="30">
        <f t="shared" si="1"/>
        <v>312300</v>
      </c>
      <c r="Y23" s="123">
        <f t="shared" si="2"/>
        <v>0.3123</v>
      </c>
      <c r="AC23" s="6"/>
      <c r="AD23" s="80"/>
      <c r="AE23" s="2"/>
      <c r="AF23" s="2"/>
      <c r="AN23" s="41" t="s">
        <v>536</v>
      </c>
      <c r="AO23" s="6" t="s">
        <v>537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1"/>
      <c r="B24" s="359"/>
      <c r="C24" s="355"/>
      <c r="D24" s="355"/>
      <c r="E24" s="355"/>
      <c r="F24" s="355"/>
      <c r="G24" s="372"/>
      <c r="H24" s="355"/>
      <c r="I24" s="356"/>
      <c r="J24" s="356"/>
      <c r="K24" s="356"/>
      <c r="L24" s="357"/>
      <c r="M24" s="357"/>
      <c r="N24" s="3">
        <v>9</v>
      </c>
      <c r="O24" s="2" t="s">
        <v>303</v>
      </c>
      <c r="P24" s="6">
        <v>4865067</v>
      </c>
      <c r="Q24" s="2"/>
      <c r="R24" s="2" t="s">
        <v>684</v>
      </c>
      <c r="S24" s="60" t="s">
        <v>724</v>
      </c>
      <c r="T24" s="4">
        <v>100</v>
      </c>
      <c r="U24" s="3">
        <v>107833</v>
      </c>
      <c r="V24" s="3">
        <v>105035</v>
      </c>
      <c r="W24" s="30">
        <f t="shared" si="0"/>
        <v>2798</v>
      </c>
      <c r="X24" s="30">
        <f t="shared" si="1"/>
        <v>279800</v>
      </c>
      <c r="Y24" s="123">
        <f t="shared" si="2"/>
        <v>0.2798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3"/>
      <c r="B25" s="366"/>
      <c r="C25" s="366"/>
      <c r="D25" s="374"/>
      <c r="E25" s="355"/>
      <c r="F25" s="355"/>
      <c r="G25" s="375"/>
      <c r="H25" s="355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684</v>
      </c>
      <c r="S25" s="60" t="s">
        <v>724</v>
      </c>
      <c r="T25" s="4">
        <v>100</v>
      </c>
      <c r="U25" s="3">
        <v>101563</v>
      </c>
      <c r="V25" s="3">
        <v>98057</v>
      </c>
      <c r="W25" s="30">
        <f t="shared" si="0"/>
        <v>3506</v>
      </c>
      <c r="X25" s="30">
        <f t="shared" si="1"/>
        <v>350600</v>
      </c>
      <c r="Y25" s="123">
        <f t="shared" si="2"/>
        <v>0.3506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6"/>
      <c r="B26" s="359"/>
      <c r="C26" s="355"/>
      <c r="D26" s="355"/>
      <c r="E26" s="355"/>
      <c r="F26" s="355"/>
      <c r="G26" s="377"/>
      <c r="H26" s="355"/>
      <c r="I26" s="356"/>
      <c r="J26" s="356"/>
      <c r="K26" s="356"/>
      <c r="L26" s="357"/>
      <c r="M26" s="357"/>
      <c r="N26" s="333">
        <v>11</v>
      </c>
      <c r="O26" s="248" t="s">
        <v>166</v>
      </c>
      <c r="P26" s="297">
        <v>4865079</v>
      </c>
      <c r="Q26" s="248"/>
      <c r="R26" s="248" t="s">
        <v>684</v>
      </c>
      <c r="S26" s="60" t="s">
        <v>724</v>
      </c>
      <c r="T26" s="249">
        <v>100</v>
      </c>
      <c r="U26" s="247">
        <v>34395</v>
      </c>
      <c r="V26" s="247">
        <v>34033</v>
      </c>
      <c r="W26" s="30">
        <f t="shared" si="0"/>
        <v>362</v>
      </c>
      <c r="X26" s="30">
        <f t="shared" si="1"/>
        <v>36200</v>
      </c>
      <c r="Y26" s="123">
        <f t="shared" si="2"/>
        <v>0.0362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588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78"/>
      <c r="B27" s="72"/>
      <c r="C27" s="72"/>
      <c r="D27" s="72"/>
      <c r="E27" s="72"/>
      <c r="F27" s="72"/>
      <c r="G27" s="379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684</v>
      </c>
      <c r="S27" s="60" t="s">
        <v>724</v>
      </c>
      <c r="T27" s="4">
        <v>100</v>
      </c>
      <c r="U27" s="3">
        <v>207042</v>
      </c>
      <c r="V27" s="3">
        <v>201544</v>
      </c>
      <c r="W27" s="30">
        <f t="shared" si="0"/>
        <v>5498</v>
      </c>
      <c r="X27" s="30">
        <f t="shared" si="1"/>
        <v>549800</v>
      </c>
      <c r="Y27" s="123">
        <f t="shared" si="2"/>
        <v>0.5498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0"/>
      <c r="B28" s="366"/>
      <c r="C28" s="72"/>
      <c r="D28" s="72"/>
      <c r="E28" s="72"/>
      <c r="F28" s="356"/>
      <c r="G28" s="384"/>
      <c r="H28" s="359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684</v>
      </c>
      <c r="S28" s="60" t="s">
        <v>724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1"/>
      <c r="B29" s="72"/>
      <c r="C29" s="72"/>
      <c r="D29" s="72"/>
      <c r="E29" s="72"/>
      <c r="F29" s="72"/>
      <c r="G29" s="382"/>
      <c r="H29" s="356"/>
      <c r="I29" s="68"/>
      <c r="J29" s="68"/>
      <c r="K29" s="68"/>
      <c r="L29" s="173"/>
      <c r="M29" s="173"/>
      <c r="N29" s="152"/>
      <c r="O29" s="2"/>
      <c r="P29" s="295"/>
      <c r="Q29" s="2"/>
      <c r="R29" s="10" t="s">
        <v>608</v>
      </c>
      <c r="S29" s="2"/>
      <c r="T29" s="4"/>
      <c r="U29" s="3"/>
      <c r="V29" s="3"/>
      <c r="W29" s="3"/>
      <c r="X29" s="3"/>
      <c r="Y29" s="8">
        <f>SUM(Y22:Y28)</f>
        <v>1.7818999999999998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8"/>
      <c r="B30" s="383"/>
      <c r="C30" s="369"/>
      <c r="D30" s="369"/>
      <c r="E30" s="355"/>
      <c r="F30" s="355"/>
      <c r="G30" s="384"/>
      <c r="H30" s="356"/>
      <c r="I30" s="385"/>
      <c r="J30" s="386"/>
      <c r="K30" s="356"/>
      <c r="L30" s="357"/>
      <c r="M30" s="357"/>
      <c r="N30" s="81" t="s">
        <v>595</v>
      </c>
      <c r="P30" s="296"/>
      <c r="AC30" s="2"/>
      <c r="AD30" s="2"/>
      <c r="AE30" s="15"/>
      <c r="AF30" s="15"/>
    </row>
    <row r="31" spans="1:52" s="39" customFormat="1" ht="12.75">
      <c r="A31" s="258"/>
      <c r="B31" s="369"/>
      <c r="C31" s="369"/>
      <c r="D31" s="369"/>
      <c r="E31" s="138"/>
      <c r="F31" s="28"/>
      <c r="G31" s="382"/>
      <c r="H31" s="153"/>
      <c r="I31" s="68"/>
      <c r="J31" s="68"/>
      <c r="K31" s="68"/>
      <c r="L31" s="173"/>
      <c r="M31" s="173"/>
      <c r="N31" s="152">
        <v>15</v>
      </c>
      <c r="O31" s="140" t="s">
        <v>596</v>
      </c>
      <c r="P31" s="295">
        <v>4902545</v>
      </c>
      <c r="Q31" s="2"/>
      <c r="R31" s="140" t="s">
        <v>684</v>
      </c>
      <c r="S31" s="60" t="s">
        <v>724</v>
      </c>
      <c r="T31" s="4">
        <v>50</v>
      </c>
      <c r="U31" s="464">
        <v>63204</v>
      </c>
      <c r="V31" s="464">
        <v>59178</v>
      </c>
      <c r="W31" s="30">
        <f>U31-V31</f>
        <v>4026</v>
      </c>
      <c r="X31" s="30">
        <f>W31*T31</f>
        <v>201300</v>
      </c>
      <c r="Y31" s="123">
        <f>IF(S31="Kvarh(Lag)",X31/1000000,X31/1000)</f>
        <v>0.2013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3"/>
      <c r="AT31" s="4"/>
      <c r="AU31" s="4"/>
      <c r="AV31" s="4"/>
      <c r="AW31" s="4"/>
      <c r="AX31" s="4"/>
      <c r="AY31" s="3"/>
      <c r="AZ31" s="3"/>
    </row>
    <row r="32" spans="1:32" ht="13.5" customHeight="1">
      <c r="A32" s="387"/>
      <c r="B32" s="356"/>
      <c r="C32" s="356"/>
      <c r="D32" s="356"/>
      <c r="E32" s="356"/>
      <c r="F32" s="356"/>
      <c r="G32" s="191"/>
      <c r="H32" s="356"/>
      <c r="I32" s="356"/>
      <c r="J32" s="356"/>
      <c r="K32" s="356"/>
      <c r="L32" s="357"/>
      <c r="M32" s="357"/>
      <c r="N32" s="81"/>
      <c r="R32" s="10" t="s">
        <v>609</v>
      </c>
      <c r="Y32" s="8">
        <f>SUM(Y31:Y31)</f>
        <v>0.2013</v>
      </c>
      <c r="AC32" s="2"/>
      <c r="AD32" s="2"/>
      <c r="AE32" s="15"/>
      <c r="AF32" s="15"/>
    </row>
    <row r="33" spans="1:32" ht="12.75">
      <c r="A33" s="388"/>
      <c r="B33" s="132"/>
      <c r="C33" s="132"/>
      <c r="D33" s="266"/>
      <c r="E33" s="266"/>
      <c r="F33" s="266"/>
      <c r="G33" s="266"/>
      <c r="H33" s="389"/>
      <c r="I33" s="266"/>
      <c r="J33" s="266"/>
      <c r="K33" s="132"/>
      <c r="L33" s="173"/>
      <c r="M33" s="173"/>
      <c r="N33" s="152"/>
      <c r="U33" s="8" t="s">
        <v>322</v>
      </c>
      <c r="Y33" s="8">
        <f>Y29-Y32</f>
        <v>1.5805999999999998</v>
      </c>
      <c r="AC33" s="2"/>
      <c r="AD33" s="2"/>
      <c r="AE33" s="15"/>
      <c r="AF33" s="15"/>
    </row>
    <row r="34" spans="1:32" ht="12.75">
      <c r="A34" s="390"/>
      <c r="B34" s="132"/>
      <c r="C34" s="132"/>
      <c r="D34" s="132"/>
      <c r="E34" s="132"/>
      <c r="F34" s="132"/>
      <c r="G34" s="391"/>
      <c r="H34" s="391"/>
      <c r="I34" s="391"/>
      <c r="J34" s="391"/>
      <c r="K34" s="391"/>
      <c r="L34" s="173"/>
      <c r="M34" s="173"/>
      <c r="N34" s="81" t="s">
        <v>554</v>
      </c>
      <c r="U34" s="8"/>
      <c r="Y34" s="8"/>
      <c r="AC34" s="2"/>
      <c r="AD34" s="2"/>
      <c r="AE34" s="15"/>
      <c r="AF34" s="15"/>
    </row>
    <row r="35" spans="1:32" ht="12.75">
      <c r="A35" s="392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401"/>
      <c r="M35" s="357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5"/>
      <c r="B36" s="227"/>
      <c r="C36" s="227"/>
      <c r="D36" s="227"/>
      <c r="E36" s="227"/>
      <c r="F36" s="359" t="s">
        <v>294</v>
      </c>
      <c r="G36" s="360">
        <f>SUM(G19:G34)</f>
        <v>5.2837842412</v>
      </c>
      <c r="H36" s="359" t="s">
        <v>773</v>
      </c>
      <c r="I36" s="227"/>
      <c r="J36" s="227"/>
      <c r="K36" s="227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5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173"/>
      <c r="M37" s="173"/>
      <c r="N37" s="152"/>
      <c r="U37" s="8" t="s">
        <v>535</v>
      </c>
      <c r="Y37" s="8">
        <f>Y33+Y19+SUM(Y35:Y36)</f>
        <v>5.5366</v>
      </c>
    </row>
    <row r="38" spans="1:14" ht="12.75">
      <c r="A38" s="392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57"/>
      <c r="M38" s="357"/>
      <c r="N38" s="152"/>
    </row>
    <row r="39" spans="1:14" ht="12.75">
      <c r="A39" s="392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57"/>
      <c r="M39" s="357"/>
      <c r="N39" s="152"/>
    </row>
    <row r="40" spans="1:14" ht="13.5" thickBot="1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4"/>
      <c r="M40" s="357"/>
      <c r="N40" s="334"/>
    </row>
    <row r="41" spans="1:14" ht="13.5" thickTop="1">
      <c r="A41" s="392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56"/>
      <c r="M41" s="357"/>
      <c r="N41" s="79"/>
    </row>
    <row r="42" spans="1:14" ht="12.75">
      <c r="A42" s="392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56"/>
      <c r="M42" s="357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6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8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5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115" zoomScaleSheetLayoutView="115" workbookViewId="0" topLeftCell="A50">
      <selection activeCell="F44" sqref="F44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9" width="9.28125" style="0" bestFit="1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725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689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6"/>
      <c r="B4" s="91" t="s">
        <v>833</v>
      </c>
      <c r="C4" s="8"/>
      <c r="D4" s="8"/>
      <c r="E4" s="8"/>
      <c r="F4" s="14"/>
      <c r="G4" s="14"/>
      <c r="H4" s="14"/>
      <c r="I4" s="461" t="str">
        <f>MES!G5</f>
        <v>     OCTOBER.-09</v>
      </c>
      <c r="J4" s="14"/>
      <c r="K4" s="14"/>
      <c r="L4" s="14"/>
      <c r="M4" s="14"/>
    </row>
    <row r="5" spans="1:13" ht="18">
      <c r="A5" s="235" t="s">
        <v>726</v>
      </c>
      <c r="B5" s="337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8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53" t="str">
        <f>I4</f>
        <v>     OCTOBER.-09</v>
      </c>
      <c r="I6" s="444" t="str">
        <f>NDPL!V5</f>
        <v>      SEPT.-09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6" t="s">
        <v>727</v>
      </c>
      <c r="D8" s="30"/>
      <c r="E8" s="83" t="s">
        <v>728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729</v>
      </c>
      <c r="C9" s="73">
        <v>4902509</v>
      </c>
      <c r="D9" s="65"/>
      <c r="E9" s="65" t="s">
        <v>684</v>
      </c>
      <c r="F9" s="65" t="s">
        <v>778</v>
      </c>
      <c r="G9" s="73">
        <v>1000</v>
      </c>
      <c r="H9" s="65">
        <v>88089</v>
      </c>
      <c r="I9" s="65">
        <v>86488</v>
      </c>
      <c r="J9" s="65">
        <f>H9-I9</f>
        <v>1601</v>
      </c>
      <c r="K9" s="30">
        <f>G9*J9</f>
        <v>1601000</v>
      </c>
      <c r="L9" s="71">
        <f>IF(F9="kvarh (lag) ",K9/1000000,K9/1000)</f>
        <v>1.601</v>
      </c>
      <c r="M9" s="71"/>
    </row>
    <row r="10" spans="1:13" ht="12.75">
      <c r="A10" s="30">
        <v>2</v>
      </c>
      <c r="B10" s="64" t="s">
        <v>730</v>
      </c>
      <c r="C10" s="73">
        <v>4902510</v>
      </c>
      <c r="D10" s="65"/>
      <c r="E10" s="65" t="s">
        <v>684</v>
      </c>
      <c r="F10" s="65" t="s">
        <v>778</v>
      </c>
      <c r="G10" s="73">
        <v>1000</v>
      </c>
      <c r="H10" s="65">
        <v>90489</v>
      </c>
      <c r="I10" s="65">
        <v>87109</v>
      </c>
      <c r="J10" s="65">
        <f>H10-I10</f>
        <v>3380</v>
      </c>
      <c r="K10" s="30">
        <f>G10*J10</f>
        <v>3380000</v>
      </c>
      <c r="L10" s="71">
        <f>IF(F10="kvarh (lag) ",K10/1000000,K10/1000)</f>
        <v>3.38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731</v>
      </c>
      <c r="K11" s="83" t="s">
        <v>728</v>
      </c>
      <c r="L11" s="100">
        <f>SUM(L9:L10)</f>
        <v>4.981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6" t="s">
        <v>727</v>
      </c>
      <c r="D13" s="30"/>
      <c r="E13" s="83" t="s">
        <v>732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729</v>
      </c>
      <c r="C14" s="73">
        <v>4902509</v>
      </c>
      <c r="D14" s="65"/>
      <c r="E14" s="65" t="s">
        <v>684</v>
      </c>
      <c r="F14" s="65" t="s">
        <v>778</v>
      </c>
      <c r="G14" s="73">
        <v>1000</v>
      </c>
      <c r="H14" s="65">
        <v>14876</v>
      </c>
      <c r="I14" s="65">
        <v>13853</v>
      </c>
      <c r="J14" s="65">
        <f>H14-I14</f>
        <v>1023</v>
      </c>
      <c r="K14" s="30">
        <f>G14*J14</f>
        <v>1023000</v>
      </c>
      <c r="L14" s="71">
        <f>IF(F14="kvarh (lag) ",K14/1000000,K14/1000)</f>
        <v>1.023</v>
      </c>
      <c r="M14" s="71"/>
    </row>
    <row r="15" spans="1:13" ht="12.75">
      <c r="A15" s="30">
        <v>4</v>
      </c>
      <c r="B15" s="64" t="s">
        <v>730</v>
      </c>
      <c r="C15" s="73">
        <v>4902510</v>
      </c>
      <c r="D15" s="65"/>
      <c r="E15" s="65" t="s">
        <v>684</v>
      </c>
      <c r="F15" s="65" t="s">
        <v>778</v>
      </c>
      <c r="G15" s="73">
        <v>1000</v>
      </c>
      <c r="H15" s="65">
        <v>15901</v>
      </c>
      <c r="I15" s="65">
        <v>14987</v>
      </c>
      <c r="J15" s="65">
        <f>H15-I15</f>
        <v>914</v>
      </c>
      <c r="K15" s="30">
        <f>G15*J15</f>
        <v>914000</v>
      </c>
      <c r="L15" s="71">
        <f>IF(F15="kvarh (lag) ",K15/1000000,K15/1000)</f>
        <v>0.914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733</v>
      </c>
      <c r="K16" s="83" t="s">
        <v>732</v>
      </c>
      <c r="L16" s="100">
        <f>SUM(L14:L15)</f>
        <v>1.9369999999999998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734</v>
      </c>
      <c r="K18" s="83"/>
      <c r="L18" s="100">
        <f>L11-L16</f>
        <v>3.044</v>
      </c>
      <c r="M18" s="71"/>
    </row>
    <row r="19" spans="1:13" ht="12.75">
      <c r="A19" s="30"/>
      <c r="B19" s="212" t="s">
        <v>735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6" t="s">
        <v>736</v>
      </c>
      <c r="D20" s="65"/>
      <c r="E20" s="83" t="s">
        <v>728</v>
      </c>
      <c r="F20" s="70" t="s">
        <v>737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729</v>
      </c>
      <c r="C21" s="73">
        <v>4902497</v>
      </c>
      <c r="D21" s="65"/>
      <c r="E21" s="65" t="s">
        <v>684</v>
      </c>
      <c r="F21" s="65" t="s">
        <v>778</v>
      </c>
      <c r="G21" s="73">
        <v>2000</v>
      </c>
      <c r="H21" s="65">
        <v>43052</v>
      </c>
      <c r="I21" s="65">
        <v>40898</v>
      </c>
      <c r="J21" s="65">
        <f>H21-I21</f>
        <v>2154</v>
      </c>
      <c r="K21" s="30">
        <f>G21*J21</f>
        <v>4308000</v>
      </c>
      <c r="L21" s="71">
        <f>IF(F21="kvarh (lag) ",K21/1000000,K21/1000)</f>
        <v>4.308</v>
      </c>
      <c r="M21" s="446"/>
    </row>
    <row r="22" spans="1:13" ht="12.75">
      <c r="A22" s="30">
        <v>6</v>
      </c>
      <c r="B22" s="64" t="s">
        <v>730</v>
      </c>
      <c r="C22" s="73">
        <v>4902498</v>
      </c>
      <c r="D22" s="65"/>
      <c r="E22" s="65" t="s">
        <v>684</v>
      </c>
      <c r="F22" s="65" t="s">
        <v>778</v>
      </c>
      <c r="G22" s="73">
        <v>1000</v>
      </c>
      <c r="H22" s="65">
        <v>76314</v>
      </c>
      <c r="I22" s="65">
        <v>75780</v>
      </c>
      <c r="J22" s="65">
        <f>H22-I22</f>
        <v>534</v>
      </c>
      <c r="K22" s="30">
        <f>G22*J22</f>
        <v>534000</v>
      </c>
      <c r="L22" s="71">
        <f>IF(F22="kvarh (lag) ",K22/1000000,K22/1000)</f>
        <v>0.534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738</v>
      </c>
      <c r="K23" s="83" t="s">
        <v>728</v>
      </c>
      <c r="L23" s="100">
        <f>SUM(L21:L22)</f>
        <v>4.842</v>
      </c>
      <c r="M23" s="71"/>
    </row>
    <row r="24" spans="1:13" ht="12.75">
      <c r="A24" s="30"/>
      <c r="B24" s="212" t="s">
        <v>735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6" t="s">
        <v>736</v>
      </c>
      <c r="D25" s="65"/>
      <c r="E25" s="83" t="s">
        <v>732</v>
      </c>
      <c r="F25" s="70" t="s">
        <v>737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729</v>
      </c>
      <c r="C26" s="73">
        <v>4902497</v>
      </c>
      <c r="D26" s="65"/>
      <c r="E26" s="65" t="s">
        <v>684</v>
      </c>
      <c r="F26" s="65" t="s">
        <v>778</v>
      </c>
      <c r="G26" s="73">
        <v>2000</v>
      </c>
      <c r="H26" s="65">
        <v>32457</v>
      </c>
      <c r="I26" s="65">
        <v>32185</v>
      </c>
      <c r="J26" s="65">
        <f>H26-I26</f>
        <v>272</v>
      </c>
      <c r="K26" s="30">
        <f>G26*J26</f>
        <v>544000</v>
      </c>
      <c r="L26" s="71">
        <f>IF(F26="kvarh (lag) ",K26/1000000,K26/1000)</f>
        <v>0.544</v>
      </c>
      <c r="M26" s="446"/>
    </row>
    <row r="27" spans="1:13" ht="12.75">
      <c r="A27" s="30">
        <v>8</v>
      </c>
      <c r="B27" s="64" t="s">
        <v>730</v>
      </c>
      <c r="C27" s="73">
        <v>4902498</v>
      </c>
      <c r="D27" s="65"/>
      <c r="E27" s="65" t="s">
        <v>684</v>
      </c>
      <c r="F27" s="65" t="s">
        <v>778</v>
      </c>
      <c r="G27" s="73">
        <v>1000</v>
      </c>
      <c r="H27" s="65">
        <v>27664</v>
      </c>
      <c r="I27" s="65">
        <v>24368</v>
      </c>
      <c r="J27" s="65">
        <f>H27-I27</f>
        <v>3296</v>
      </c>
      <c r="K27" s="30">
        <f>G27*J27</f>
        <v>3296000</v>
      </c>
      <c r="L27" s="71">
        <f>IF(F27="kvarh (lag) ",K27/1000000,K27/1000)</f>
        <v>3.296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739</v>
      </c>
      <c r="K28" s="83" t="s">
        <v>732</v>
      </c>
      <c r="L28" s="100">
        <f>SUM(L26:L27)</f>
        <v>3.84</v>
      </c>
      <c r="M28" s="71"/>
    </row>
    <row r="29" spans="1:13" ht="12.75">
      <c r="A29" s="30"/>
      <c r="B29" s="212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740</v>
      </c>
      <c r="K31" s="83"/>
      <c r="L31" s="100">
        <f>L23-L28</f>
        <v>1.0019999999999998</v>
      </c>
      <c r="M31" s="71"/>
    </row>
    <row r="32" spans="1:13" ht="12.75">
      <c r="A32" s="30"/>
      <c r="B32" s="212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6" t="s">
        <v>741</v>
      </c>
      <c r="D33" s="65"/>
      <c r="E33" s="83" t="s">
        <v>728</v>
      </c>
      <c r="F33" s="339" t="s">
        <v>742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729</v>
      </c>
      <c r="C34" s="73">
        <v>4902505</v>
      </c>
      <c r="D34" s="65"/>
      <c r="E34" s="65" t="s">
        <v>684</v>
      </c>
      <c r="F34" s="65" t="s">
        <v>778</v>
      </c>
      <c r="G34" s="73">
        <v>1000</v>
      </c>
      <c r="H34" s="65">
        <v>96703</v>
      </c>
      <c r="I34" s="65">
        <v>96360</v>
      </c>
      <c r="J34" s="65">
        <f>H34-I34</f>
        <v>343</v>
      </c>
      <c r="K34" s="30">
        <f>G34*J34</f>
        <v>343000</v>
      </c>
      <c r="L34" s="71">
        <f>IF(F34="kvarh (lag) ",K34/1000000,K34/1000)</f>
        <v>0.343</v>
      </c>
      <c r="M34" s="71"/>
    </row>
    <row r="35" spans="1:13" ht="12.75">
      <c r="A35" s="30">
        <v>10</v>
      </c>
      <c r="B35" s="64" t="s">
        <v>730</v>
      </c>
      <c r="C35" s="73">
        <v>4902506</v>
      </c>
      <c r="D35" s="65"/>
      <c r="E35" s="65" t="s">
        <v>684</v>
      </c>
      <c r="F35" s="65" t="s">
        <v>778</v>
      </c>
      <c r="G35" s="73">
        <v>1000</v>
      </c>
      <c r="H35" s="65">
        <v>9036</v>
      </c>
      <c r="I35" s="65">
        <v>8123</v>
      </c>
      <c r="J35" s="65">
        <f>H35-I35</f>
        <v>913</v>
      </c>
      <c r="K35" s="30">
        <f>G35*J35</f>
        <v>913000</v>
      </c>
      <c r="L35" s="71">
        <f>IF(F35="kvarh (lag) ",K35/1000000,K35/1000)</f>
        <v>0.913</v>
      </c>
      <c r="M35" s="71"/>
    </row>
    <row r="36" spans="1:13" ht="12.75">
      <c r="A36" s="30"/>
      <c r="B36" s="212"/>
      <c r="C36" s="73"/>
      <c r="D36" s="65"/>
      <c r="E36" s="65"/>
      <c r="F36" s="65"/>
      <c r="G36" s="65"/>
      <c r="H36" s="65"/>
      <c r="I36" s="65"/>
      <c r="J36" s="85" t="s">
        <v>743</v>
      </c>
      <c r="K36" s="83" t="s">
        <v>728</v>
      </c>
      <c r="L36" s="100">
        <f>SUM(L34:L35)</f>
        <v>1.256</v>
      </c>
      <c r="M36" s="71"/>
    </row>
    <row r="37" spans="1:13" ht="12.75">
      <c r="A37" s="30"/>
      <c r="B37" s="212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6" t="s">
        <v>741</v>
      </c>
      <c r="D38" s="65"/>
      <c r="E38" s="83" t="s">
        <v>732</v>
      </c>
      <c r="F38" s="339" t="s">
        <v>742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729</v>
      </c>
      <c r="C39" s="73">
        <v>4902505</v>
      </c>
      <c r="D39" s="65"/>
      <c r="E39" s="65" t="s">
        <v>684</v>
      </c>
      <c r="F39" s="65" t="s">
        <v>778</v>
      </c>
      <c r="G39" s="73">
        <v>1000</v>
      </c>
      <c r="H39" s="30">
        <v>12177</v>
      </c>
      <c r="I39" s="30">
        <v>9884</v>
      </c>
      <c r="J39" s="65">
        <f>H39-I39</f>
        <v>2293</v>
      </c>
      <c r="K39" s="30">
        <f>G39*J39</f>
        <v>2293000</v>
      </c>
      <c r="L39" s="71">
        <f>IF(F39="kvarh (lag) ",K39/1000000,K39/1000)</f>
        <v>2.293</v>
      </c>
      <c r="M39" s="71"/>
    </row>
    <row r="40" spans="1:13" ht="12.75">
      <c r="A40" s="30">
        <v>12</v>
      </c>
      <c r="B40" s="64" t="s">
        <v>730</v>
      </c>
      <c r="C40" s="73">
        <v>4902506</v>
      </c>
      <c r="D40" s="65"/>
      <c r="E40" s="65" t="s">
        <v>684</v>
      </c>
      <c r="F40" s="65" t="s">
        <v>778</v>
      </c>
      <c r="G40" s="73">
        <v>1000</v>
      </c>
      <c r="H40" s="30">
        <v>279128</v>
      </c>
      <c r="I40" s="30">
        <v>277169</v>
      </c>
      <c r="J40" s="65">
        <f>H40-I40</f>
        <v>1959</v>
      </c>
      <c r="K40" s="30">
        <f>G40*J40</f>
        <v>1959000</v>
      </c>
      <c r="L40" s="71">
        <f>IF(F40="kvarh (lag) ",K40/1000000,K40/1000)</f>
        <v>1.959</v>
      </c>
      <c r="M40" s="71"/>
    </row>
    <row r="41" spans="1:13" ht="12.75">
      <c r="A41" s="30"/>
      <c r="B41" s="212"/>
      <c r="C41" s="73"/>
      <c r="D41" s="65"/>
      <c r="E41" s="65"/>
      <c r="F41" s="65"/>
      <c r="G41" s="65"/>
      <c r="H41" s="65"/>
      <c r="I41" s="65"/>
      <c r="J41" s="85" t="s">
        <v>744</v>
      </c>
      <c r="K41" s="83" t="s">
        <v>732</v>
      </c>
      <c r="L41" s="100">
        <f>SUM(L39:L40)</f>
        <v>4.252000000000001</v>
      </c>
      <c r="M41" s="71"/>
    </row>
    <row r="42" spans="1:13" ht="12.75">
      <c r="A42" s="30"/>
      <c r="B42" s="212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745</v>
      </c>
      <c r="L43" s="340">
        <f>L36-L41</f>
        <v>-2.9960000000000004</v>
      </c>
    </row>
    <row r="45" spans="9:12" ht="12.75">
      <c r="I45" s="85" t="s">
        <v>746</v>
      </c>
      <c r="K45" s="85"/>
      <c r="L45" s="341">
        <f>L18+L31+L43</f>
        <v>1.049999999999999</v>
      </c>
    </row>
    <row r="47" spans="9:12" ht="12.75">
      <c r="I47" s="85"/>
      <c r="K47" s="85"/>
      <c r="L47" s="341"/>
    </row>
    <row r="49" spans="1:10" ht="12.75">
      <c r="A49" s="342" t="s">
        <v>747</v>
      </c>
      <c r="B49" s="336" t="s">
        <v>748</v>
      </c>
      <c r="H49" s="15" t="s">
        <v>749</v>
      </c>
      <c r="I49">
        <f>NDPL!$Y$8</f>
        <v>0</v>
      </c>
      <c r="J49" s="13" t="s">
        <v>570</v>
      </c>
    </row>
    <row r="50" spans="8:10" ht="12.75">
      <c r="H50" s="15" t="s">
        <v>750</v>
      </c>
      <c r="I50">
        <f>BRPL!$Y$16</f>
        <v>7.462300000000001</v>
      </c>
      <c r="J50" s="13" t="s">
        <v>570</v>
      </c>
    </row>
    <row r="51" spans="8:10" ht="12.75">
      <c r="H51" s="15" t="s">
        <v>751</v>
      </c>
      <c r="I51">
        <f>BYPL!$Y$30</f>
        <v>11.6251</v>
      </c>
      <c r="J51" s="13" t="s">
        <v>570</v>
      </c>
    </row>
    <row r="52" spans="8:10" ht="12.75">
      <c r="H52" s="15" t="s">
        <v>752</v>
      </c>
      <c r="I52">
        <f>NDMC!$Y$31</f>
        <v>13.761199999999999</v>
      </c>
      <c r="J52" s="13" t="s">
        <v>570</v>
      </c>
    </row>
    <row r="53" spans="8:10" ht="12.75">
      <c r="H53" s="15" t="s">
        <v>753</v>
      </c>
      <c r="J53" s="13" t="s">
        <v>570</v>
      </c>
    </row>
    <row r="54" spans="8:10" ht="12.75">
      <c r="H54" s="13" t="s">
        <v>754</v>
      </c>
      <c r="I54" s="13">
        <f>SUM(I49:I53)</f>
        <v>32.848600000000005</v>
      </c>
      <c r="J54" s="13" t="s">
        <v>570</v>
      </c>
    </row>
    <row r="56" spans="1:10" ht="12.75">
      <c r="A56" s="336" t="s">
        <v>755</v>
      </c>
      <c r="B56" s="13"/>
      <c r="C56" s="13"/>
      <c r="D56" s="13"/>
      <c r="E56" s="13"/>
      <c r="F56" s="13"/>
      <c r="G56" s="13"/>
      <c r="H56" s="13"/>
      <c r="I56" s="343">
        <f>I54+L45</f>
        <v>33.8986</v>
      </c>
      <c r="J56" s="13" t="s">
        <v>570</v>
      </c>
    </row>
    <row r="57" spans="1:10" ht="12.75">
      <c r="A57" s="344"/>
      <c r="B57" s="336"/>
      <c r="C57" s="13"/>
      <c r="D57" s="13"/>
      <c r="E57" s="13"/>
      <c r="F57" s="13"/>
      <c r="G57" s="13"/>
      <c r="H57" s="13"/>
      <c r="I57" s="345"/>
      <c r="J57" s="13"/>
    </row>
    <row r="58" spans="1:10" ht="12.75">
      <c r="A58" s="342" t="s">
        <v>756</v>
      </c>
      <c r="B58" s="336" t="s">
        <v>757</v>
      </c>
      <c r="C58" s="13"/>
      <c r="D58" s="13"/>
      <c r="E58" s="13"/>
      <c r="F58" s="13"/>
      <c r="G58" s="13"/>
      <c r="H58" s="13"/>
      <c r="I58" s="345"/>
      <c r="J58" s="13"/>
    </row>
    <row r="59" spans="1:10" ht="12.75">
      <c r="A59" s="342"/>
      <c r="B59" s="336"/>
      <c r="C59" s="13"/>
      <c r="D59" s="13"/>
      <c r="E59" s="13"/>
      <c r="F59" s="13"/>
      <c r="G59" s="13"/>
      <c r="H59" s="13"/>
      <c r="I59" s="345"/>
      <c r="J59" s="13"/>
    </row>
    <row r="60" spans="1:10" ht="12.75">
      <c r="A60" s="1" t="s">
        <v>327</v>
      </c>
      <c r="B60" t="s">
        <v>758</v>
      </c>
      <c r="C60" s="5" t="s">
        <v>759</v>
      </c>
      <c r="D60" s="2" t="s">
        <v>760</v>
      </c>
      <c r="E60" s="2"/>
      <c r="F60" s="2"/>
      <c r="G60" s="54">
        <v>29.0881</v>
      </c>
      <c r="H60" s="2" t="s">
        <v>233</v>
      </c>
      <c r="I60">
        <f>($I$56*G60)/100</f>
        <v>9.860458666600001</v>
      </c>
      <c r="J60" s="13" t="s">
        <v>570</v>
      </c>
    </row>
    <row r="61" spans="1:10" ht="12.75">
      <c r="A61" s="1" t="s">
        <v>761</v>
      </c>
      <c r="B61" t="s">
        <v>762</v>
      </c>
      <c r="C61" s="5" t="s">
        <v>759</v>
      </c>
      <c r="D61" s="2"/>
      <c r="E61" s="2"/>
      <c r="F61" s="2"/>
      <c r="G61" s="346">
        <v>40.8033</v>
      </c>
      <c r="H61" s="2" t="s">
        <v>233</v>
      </c>
      <c r="I61">
        <f>($I$56*G61)/100</f>
        <v>13.8317474538</v>
      </c>
      <c r="J61" s="13" t="s">
        <v>570</v>
      </c>
    </row>
    <row r="62" spans="1:10" ht="12.75">
      <c r="A62" s="1" t="s">
        <v>763</v>
      </c>
      <c r="B62" t="s">
        <v>764</v>
      </c>
      <c r="C62" s="5" t="s">
        <v>759</v>
      </c>
      <c r="D62" s="2"/>
      <c r="E62" s="2"/>
      <c r="F62" s="2"/>
      <c r="G62" s="54">
        <v>24.2407</v>
      </c>
      <c r="H62" s="2" t="s">
        <v>233</v>
      </c>
      <c r="I62">
        <f>($I$56*G62)/100</f>
        <v>8.2172579302</v>
      </c>
      <c r="J62" s="13" t="s">
        <v>570</v>
      </c>
    </row>
    <row r="63" spans="1:10" ht="12.75">
      <c r="A63" s="1" t="s">
        <v>765</v>
      </c>
      <c r="B63" t="s">
        <v>766</v>
      </c>
      <c r="C63" s="5" t="s">
        <v>759</v>
      </c>
      <c r="D63" s="2"/>
      <c r="E63" s="2"/>
      <c r="F63" s="2"/>
      <c r="G63" s="54">
        <v>5.1221</v>
      </c>
      <c r="H63" s="2" t="s">
        <v>233</v>
      </c>
      <c r="I63">
        <f>($I$56*G63)/100</f>
        <v>1.7363201906</v>
      </c>
      <c r="J63" s="13" t="s">
        <v>570</v>
      </c>
    </row>
    <row r="64" spans="1:10" ht="12.75">
      <c r="A64" s="1" t="s">
        <v>767</v>
      </c>
      <c r="B64" t="s">
        <v>768</v>
      </c>
      <c r="C64" s="5" t="s">
        <v>759</v>
      </c>
      <c r="D64" s="2"/>
      <c r="E64" s="2"/>
      <c r="F64" s="2"/>
      <c r="G64" s="54">
        <v>0.7458</v>
      </c>
      <c r="H64" s="2" t="s">
        <v>233</v>
      </c>
      <c r="I64">
        <f>($I$56*G64)/100</f>
        <v>0.2528157588</v>
      </c>
      <c r="J64" s="13" t="s">
        <v>570</v>
      </c>
    </row>
    <row r="65" spans="6:10" ht="12.75">
      <c r="F65" s="347"/>
      <c r="J65" s="46"/>
    </row>
    <row r="66" spans="1:10" ht="12.75">
      <c r="A66" s="10" t="s">
        <v>842</v>
      </c>
      <c r="F66" s="347"/>
      <c r="J66" s="46"/>
    </row>
    <row r="67" spans="6:10" ht="12.75">
      <c r="F67" s="347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view="pageBreakPreview" zoomScale="60" zoomScaleNormal="60" workbookViewId="0" topLeftCell="A2">
      <selection activeCell="H27" sqref="H27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5"/>
      <c r="B1" s="406"/>
      <c r="C1" s="406"/>
      <c r="D1" s="406"/>
      <c r="E1" s="406"/>
      <c r="F1" s="406"/>
      <c r="G1" s="406"/>
      <c r="H1" s="406"/>
      <c r="I1" s="407"/>
    </row>
    <row r="2" spans="1:9" ht="26.25">
      <c r="A2" s="408" t="s">
        <v>785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08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08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08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09"/>
      <c r="B6" s="24"/>
      <c r="C6" s="24"/>
      <c r="D6" s="24"/>
      <c r="E6" s="24"/>
      <c r="F6" s="24"/>
      <c r="G6" s="24"/>
      <c r="H6" s="24"/>
      <c r="I6" s="32"/>
    </row>
    <row r="7" spans="1:9" ht="18">
      <c r="A7" s="420" t="s">
        <v>786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0"/>
      <c r="B8" s="25"/>
      <c r="C8" s="24"/>
      <c r="D8" s="24"/>
      <c r="E8" s="24"/>
      <c r="F8" s="24"/>
      <c r="G8" s="24"/>
      <c r="H8" s="24"/>
      <c r="I8" s="32"/>
    </row>
    <row r="9" spans="1:9" ht="26.25">
      <c r="A9" s="408"/>
      <c r="B9" s="443" t="s">
        <v>843</v>
      </c>
      <c r="C9" s="24"/>
      <c r="D9" s="24"/>
      <c r="E9" s="24"/>
      <c r="F9" s="24"/>
      <c r="G9" s="24"/>
      <c r="H9" s="24"/>
      <c r="I9" s="32"/>
    </row>
    <row r="10" spans="1:9" ht="25.5">
      <c r="A10" s="409"/>
      <c r="B10" s="412"/>
      <c r="C10" s="24"/>
      <c r="D10" s="24"/>
      <c r="E10" s="24"/>
      <c r="F10" s="24"/>
      <c r="G10" s="24"/>
      <c r="H10" s="413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4"/>
      <c r="I11" s="32"/>
    </row>
    <row r="12" spans="1:9" ht="26.25">
      <c r="A12" s="31"/>
      <c r="B12" s="415" t="s">
        <v>787</v>
      </c>
      <c r="C12" s="24"/>
      <c r="D12" s="24"/>
      <c r="E12" s="24"/>
      <c r="F12" s="24"/>
      <c r="G12" s="24"/>
      <c r="H12" s="414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4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4"/>
      <c r="I14" s="32"/>
    </row>
    <row r="15" spans="1:9" ht="15.75">
      <c r="A15" s="416">
        <v>1</v>
      </c>
      <c r="B15" s="412" t="s">
        <v>788</v>
      </c>
      <c r="C15" s="417"/>
      <c r="D15" s="417"/>
      <c r="E15" s="417"/>
      <c r="F15" s="417"/>
      <c r="G15" s="418"/>
      <c r="H15" s="414">
        <f>NDPL!$G$48</f>
        <v>40.16607801734243</v>
      </c>
      <c r="I15" s="32"/>
    </row>
    <row r="16" spans="1:9" ht="15.75">
      <c r="A16" s="416"/>
      <c r="B16" s="412"/>
      <c r="C16" s="417"/>
      <c r="D16" s="417"/>
      <c r="E16" s="417"/>
      <c r="F16" s="417"/>
      <c r="G16" s="418"/>
      <c r="H16" s="414"/>
      <c r="I16" s="32"/>
    </row>
    <row r="17" spans="1:9" ht="15.75">
      <c r="A17" s="416"/>
      <c r="B17" s="412"/>
      <c r="C17" s="417"/>
      <c r="D17" s="417"/>
      <c r="E17" s="417"/>
      <c r="F17" s="417"/>
      <c r="G17" s="412"/>
      <c r="H17" s="414"/>
      <c r="I17" s="32"/>
    </row>
    <row r="18" spans="1:9" ht="15.75">
      <c r="A18" s="416">
        <v>2</v>
      </c>
      <c r="B18" s="412" t="s">
        <v>789</v>
      </c>
      <c r="C18" s="417"/>
      <c r="D18" s="417"/>
      <c r="E18" s="417"/>
      <c r="F18" s="417"/>
      <c r="G18" s="418"/>
      <c r="H18" s="414">
        <f>BRPL!$G$48</f>
        <v>89.42315784436828</v>
      </c>
      <c r="I18" s="32"/>
    </row>
    <row r="19" spans="1:9" ht="15.75">
      <c r="A19" s="416"/>
      <c r="B19" s="412"/>
      <c r="C19" s="417"/>
      <c r="D19" s="417"/>
      <c r="E19" s="417"/>
      <c r="F19" s="417"/>
      <c r="G19" s="418"/>
      <c r="H19" s="414"/>
      <c r="I19" s="32"/>
    </row>
    <row r="20" spans="1:9" ht="15.75">
      <c r="A20" s="416"/>
      <c r="B20" s="412"/>
      <c r="C20" s="417"/>
      <c r="D20" s="417"/>
      <c r="E20" s="417"/>
      <c r="F20" s="417"/>
      <c r="G20" s="412"/>
      <c r="H20" s="414"/>
      <c r="I20" s="32"/>
    </row>
    <row r="21" spans="1:9" ht="15.75">
      <c r="A21" s="416">
        <v>3</v>
      </c>
      <c r="B21" s="412" t="s">
        <v>790</v>
      </c>
      <c r="C21" s="417"/>
      <c r="D21" s="417"/>
      <c r="E21" s="417"/>
      <c r="F21" s="417"/>
      <c r="G21" s="418"/>
      <c r="H21" s="414">
        <f>BYPL!$G$46</f>
        <v>36.3193500876893</v>
      </c>
      <c r="I21" s="32"/>
    </row>
    <row r="22" spans="1:9" ht="15.75">
      <c r="A22" s="416"/>
      <c r="B22" s="412"/>
      <c r="C22" s="417"/>
      <c r="D22" s="417"/>
      <c r="E22" s="417"/>
      <c r="F22" s="417"/>
      <c r="G22" s="418"/>
      <c r="H22" s="414"/>
      <c r="I22" s="32"/>
    </row>
    <row r="23" spans="1:9" ht="15.75">
      <c r="A23" s="416"/>
      <c r="B23" s="24"/>
      <c r="C23" s="24"/>
      <c r="D23" s="24"/>
      <c r="E23" s="24"/>
      <c r="F23" s="24"/>
      <c r="G23" s="25"/>
      <c r="H23" s="429"/>
      <c r="I23" s="32"/>
    </row>
    <row r="24" spans="1:9" ht="15.75">
      <c r="A24" s="416">
        <v>4</v>
      </c>
      <c r="B24" s="412" t="s">
        <v>791</v>
      </c>
      <c r="C24" s="24"/>
      <c r="D24" s="24"/>
      <c r="E24" s="24"/>
      <c r="F24" s="24"/>
      <c r="G24" s="418"/>
      <c r="H24" s="429">
        <f>NDMC!$I$26</f>
        <v>27.71427980939999</v>
      </c>
      <c r="I24" s="32"/>
    </row>
    <row r="25" spans="1:9" ht="15.75">
      <c r="A25" s="416"/>
      <c r="B25" s="412"/>
      <c r="C25" s="24"/>
      <c r="D25" s="24"/>
      <c r="E25" s="24"/>
      <c r="F25" s="24"/>
      <c r="G25" s="418"/>
      <c r="H25" s="429"/>
      <c r="I25" s="32"/>
    </row>
    <row r="26" spans="1:9" ht="15.75">
      <c r="A26" s="416"/>
      <c r="B26" s="24"/>
      <c r="C26" s="24"/>
      <c r="D26" s="24"/>
      <c r="E26" s="24"/>
      <c r="F26" s="24"/>
      <c r="G26" s="25"/>
      <c r="H26" s="429"/>
      <c r="I26" s="32"/>
    </row>
    <row r="27" spans="1:9" ht="15.75">
      <c r="A27" s="416">
        <v>5</v>
      </c>
      <c r="B27" s="412" t="s">
        <v>792</v>
      </c>
      <c r="C27" s="24"/>
      <c r="D27" s="24"/>
      <c r="E27" s="24"/>
      <c r="F27" s="24"/>
      <c r="G27" s="418"/>
      <c r="H27" s="429">
        <f>MES!$G$36</f>
        <v>5.2837842412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7"/>
      <c r="I28" s="32"/>
    </row>
    <row r="29" spans="1:9" ht="18">
      <c r="A29" s="420"/>
      <c r="B29" s="421"/>
      <c r="C29" s="422"/>
      <c r="D29" s="422"/>
      <c r="E29" s="422"/>
      <c r="F29" s="422"/>
      <c r="G29" s="423"/>
      <c r="H29" s="417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7"/>
      <c r="I30" s="32"/>
    </row>
    <row r="31" spans="1:9" ht="15.75">
      <c r="A31" s="31"/>
      <c r="B31" s="412"/>
      <c r="C31" s="424"/>
      <c r="D31" s="424"/>
      <c r="E31" s="424"/>
      <c r="F31" s="424"/>
      <c r="G31" s="424"/>
      <c r="H31" s="417"/>
      <c r="I31" s="32"/>
    </row>
    <row r="32" spans="1:9" ht="15.75">
      <c r="A32" s="31"/>
      <c r="B32" s="424"/>
      <c r="C32" s="424"/>
      <c r="D32" s="424"/>
      <c r="E32" s="424"/>
      <c r="F32" s="424"/>
      <c r="G32" s="424"/>
      <c r="H32" s="412"/>
      <c r="I32" s="32"/>
    </row>
    <row r="33" spans="1:9" ht="15.75">
      <c r="A33" s="174" t="s">
        <v>793</v>
      </c>
      <c r="B33" s="412"/>
      <c r="C33" s="412"/>
      <c r="D33" s="412"/>
      <c r="E33" s="412"/>
      <c r="F33" s="412"/>
      <c r="G33" s="412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5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6"/>
      <c r="B39" s="427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5"/>
      <c r="B64" s="406"/>
      <c r="C64" s="406"/>
      <c r="D64" s="406"/>
      <c r="E64" s="406"/>
      <c r="F64" s="406"/>
      <c r="G64" s="406"/>
      <c r="H64" s="407"/>
    </row>
    <row r="65" spans="1:8" ht="26.25">
      <c r="A65" s="408" t="s">
        <v>785</v>
      </c>
      <c r="B65" s="24"/>
      <c r="C65" s="24"/>
      <c r="D65" s="24"/>
      <c r="E65" s="24"/>
      <c r="F65" s="24"/>
      <c r="G65" s="24"/>
      <c r="H65" s="32"/>
    </row>
    <row r="66" spans="1:8" ht="25.5">
      <c r="A66" s="409"/>
      <c r="B66" s="24"/>
      <c r="C66" s="24"/>
      <c r="D66" s="24"/>
      <c r="E66" s="24"/>
      <c r="F66" s="24"/>
      <c r="G66" s="24"/>
      <c r="H66" s="32"/>
    </row>
    <row r="67" spans="1:8" ht="18">
      <c r="A67" s="410" t="s">
        <v>794</v>
      </c>
      <c r="B67" s="24"/>
      <c r="C67" s="24"/>
      <c r="D67" s="24"/>
      <c r="E67" s="24"/>
      <c r="F67" s="24"/>
      <c r="G67" s="24"/>
      <c r="H67" s="32"/>
    </row>
    <row r="68" spans="1:8" ht="25.5">
      <c r="A68" s="409"/>
      <c r="B68" s="411" t="s">
        <v>795</v>
      </c>
      <c r="C68" s="24"/>
      <c r="D68" s="24"/>
      <c r="E68" s="24"/>
      <c r="F68" s="24"/>
      <c r="G68" s="24"/>
      <c r="H68" s="32"/>
    </row>
    <row r="69" spans="1:8" ht="25.5">
      <c r="A69" s="409"/>
      <c r="B69" s="412" t="s">
        <v>796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5" t="s">
        <v>787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28" t="s">
        <v>797</v>
      </c>
    </row>
    <row r="74" spans="1:8" ht="15.75">
      <c r="A74" s="416">
        <v>1</v>
      </c>
      <c r="B74" s="412" t="s">
        <v>798</v>
      </c>
      <c r="C74" s="417"/>
      <c r="D74" s="417"/>
      <c r="E74" s="417"/>
      <c r="F74" s="417"/>
      <c r="G74" s="429">
        <v>6270.499</v>
      </c>
      <c r="H74" s="430">
        <f>G74/G84*100</f>
        <v>28.160766407696553</v>
      </c>
    </row>
    <row r="75" spans="1:8" ht="15.75">
      <c r="A75" s="416"/>
      <c r="B75" s="412"/>
      <c r="C75" s="417"/>
      <c r="D75" s="417"/>
      <c r="E75" s="417"/>
      <c r="F75" s="417"/>
      <c r="G75" s="419"/>
      <c r="H75" s="430"/>
    </row>
    <row r="76" spans="1:8" ht="15.75">
      <c r="A76" s="416">
        <v>2</v>
      </c>
      <c r="B76" s="412" t="s">
        <v>799</v>
      </c>
      <c r="C76" s="417"/>
      <c r="D76" s="417"/>
      <c r="E76" s="417"/>
      <c r="F76" s="417"/>
      <c r="G76" s="429">
        <v>9292.131</v>
      </c>
      <c r="H76" s="430">
        <f>G76/G84*100</f>
        <v>41.73089422719241</v>
      </c>
    </row>
    <row r="77" spans="1:8" ht="15.75">
      <c r="A77" s="416"/>
      <c r="B77" s="412"/>
      <c r="C77" s="417"/>
      <c r="D77" s="417"/>
      <c r="E77" s="417"/>
      <c r="F77" s="417"/>
      <c r="G77" s="419"/>
      <c r="H77" s="430"/>
    </row>
    <row r="78" spans="1:8" ht="15.75">
      <c r="A78" s="416">
        <v>3</v>
      </c>
      <c r="B78" s="412" t="s">
        <v>800</v>
      </c>
      <c r="C78" s="417"/>
      <c r="D78" s="417"/>
      <c r="E78" s="417"/>
      <c r="F78" s="417"/>
      <c r="G78" s="429">
        <v>5282.938</v>
      </c>
      <c r="H78" s="430">
        <f>G78/G84*100</f>
        <v>23.72563698109889</v>
      </c>
    </row>
    <row r="79" spans="1:8" ht="12.75">
      <c r="A79" s="416"/>
      <c r="B79" s="24"/>
      <c r="C79" s="24"/>
      <c r="D79" s="24"/>
      <c r="E79" s="24"/>
      <c r="F79" s="24"/>
      <c r="G79" s="431"/>
      <c r="H79" s="430"/>
    </row>
    <row r="80" spans="1:8" ht="15.75">
      <c r="A80" s="416">
        <v>4</v>
      </c>
      <c r="B80" s="412" t="s">
        <v>801</v>
      </c>
      <c r="C80" s="24"/>
      <c r="D80" s="24"/>
      <c r="E80" s="24"/>
      <c r="F80" s="24"/>
      <c r="G80" s="429">
        <v>1226.702</v>
      </c>
      <c r="H80" s="430">
        <f>G80/G84*100</f>
        <v>5.509109956616559</v>
      </c>
    </row>
    <row r="81" spans="1:8" ht="12.75">
      <c r="A81" s="416"/>
      <c r="B81" s="24"/>
      <c r="C81" s="24"/>
      <c r="D81" s="24"/>
      <c r="E81" s="24"/>
      <c r="F81" s="24"/>
      <c r="G81" s="431"/>
      <c r="H81" s="430"/>
    </row>
    <row r="82" spans="1:8" ht="15.75">
      <c r="A82" s="416">
        <v>5</v>
      </c>
      <c r="B82" s="412" t="s">
        <v>802</v>
      </c>
      <c r="C82" s="24"/>
      <c r="D82" s="24"/>
      <c r="E82" s="24"/>
      <c r="F82" s="24"/>
      <c r="G82" s="429">
        <v>194.521</v>
      </c>
      <c r="H82" s="430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2"/>
      <c r="H83" s="433"/>
    </row>
    <row r="84" spans="1:8" ht="18">
      <c r="A84" s="420" t="s">
        <v>803</v>
      </c>
      <c r="B84" s="421"/>
      <c r="C84" s="422"/>
      <c r="D84" s="422"/>
      <c r="E84" s="422"/>
      <c r="F84" s="422"/>
      <c r="G84" s="434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2"/>
      <c r="H85" s="32"/>
    </row>
    <row r="86" spans="1:8" ht="15.75">
      <c r="A86" s="31"/>
      <c r="B86" s="412" t="s">
        <v>804</v>
      </c>
      <c r="C86" s="424"/>
      <c r="D86" s="424"/>
      <c r="E86" s="424"/>
      <c r="F86" s="424"/>
      <c r="G86" s="435"/>
      <c r="H86" s="436"/>
    </row>
    <row r="87" spans="1:8" ht="15">
      <c r="A87" s="31"/>
      <c r="B87" s="424"/>
      <c r="C87" s="424"/>
      <c r="D87" s="424"/>
      <c r="E87" s="424"/>
      <c r="F87" s="424"/>
      <c r="G87" s="435"/>
      <c r="H87" s="436"/>
    </row>
    <row r="88" spans="1:8" ht="15.75">
      <c r="A88" s="31"/>
      <c r="B88" s="412" t="s">
        <v>805</v>
      </c>
      <c r="C88" s="412"/>
      <c r="D88" s="412"/>
      <c r="E88" s="412"/>
      <c r="F88" s="412"/>
      <c r="G88" s="419">
        <f>G108</f>
        <v>22585.617</v>
      </c>
      <c r="H88" s="437"/>
    </row>
    <row r="89" spans="1:8" ht="15.75">
      <c r="A89" s="31"/>
      <c r="B89" s="412"/>
      <c r="C89" s="412"/>
      <c r="D89" s="412"/>
      <c r="E89" s="412"/>
      <c r="F89" s="412"/>
      <c r="G89" s="419"/>
      <c r="H89" s="437"/>
    </row>
    <row r="90" spans="1:8" ht="15.75">
      <c r="A90" s="31"/>
      <c r="B90" s="412"/>
      <c r="C90" s="412"/>
      <c r="D90" s="412"/>
      <c r="E90" s="412"/>
      <c r="F90" s="412"/>
      <c r="G90" s="419"/>
      <c r="H90" s="437"/>
    </row>
    <row r="91" spans="1:8" ht="15.75">
      <c r="A91" s="31"/>
      <c r="B91" s="412" t="s">
        <v>806</v>
      </c>
      <c r="C91" s="412"/>
      <c r="D91" s="412"/>
      <c r="E91" s="412"/>
      <c r="F91" s="412"/>
      <c r="G91" s="429">
        <f>G84</f>
        <v>22266.791</v>
      </c>
      <c r="H91" s="437"/>
    </row>
    <row r="92" spans="1:8" ht="15.75">
      <c r="A92" s="31"/>
      <c r="B92" s="412"/>
      <c r="C92" s="412"/>
      <c r="D92" s="412"/>
      <c r="E92" s="412"/>
      <c r="F92" s="412"/>
      <c r="G92" s="419"/>
      <c r="H92" s="437"/>
    </row>
    <row r="93" spans="1:8" ht="15.75">
      <c r="A93" s="31"/>
      <c r="B93" s="412" t="s">
        <v>807</v>
      </c>
      <c r="C93" s="412"/>
      <c r="D93" s="412"/>
      <c r="E93" s="412"/>
      <c r="F93" s="412"/>
      <c r="G93" s="429">
        <f>G88-G91</f>
        <v>318.8259999999973</v>
      </c>
      <c r="H93" s="437"/>
    </row>
    <row r="94" spans="1:8" ht="15.75">
      <c r="A94" s="31"/>
      <c r="B94" s="412"/>
      <c r="C94" s="412"/>
      <c r="D94" s="412"/>
      <c r="E94" s="412"/>
      <c r="F94" s="412"/>
      <c r="G94" s="419"/>
      <c r="H94" s="437"/>
    </row>
    <row r="95" spans="1:8" ht="15.75">
      <c r="A95" s="438" t="s">
        <v>808</v>
      </c>
      <c r="B95" s="24"/>
      <c r="C95" s="412"/>
      <c r="D95" s="412"/>
      <c r="E95" s="412"/>
      <c r="F95" s="412"/>
      <c r="G95" s="429">
        <f>(G93/G88)*100</f>
        <v>1.4116328989373959</v>
      </c>
      <c r="H95" s="439" t="s">
        <v>809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0" t="s">
        <v>804</v>
      </c>
      <c r="B98" s="424"/>
      <c r="C98" s="424"/>
      <c r="D98" s="24"/>
      <c r="E98" s="24"/>
      <c r="F98" s="24"/>
      <c r="G98" s="24"/>
      <c r="H98" s="32"/>
    </row>
    <row r="99" spans="1:8" ht="15.75">
      <c r="A99" s="440"/>
      <c r="B99" s="424"/>
      <c r="C99" s="24"/>
      <c r="D99" s="24"/>
      <c r="E99" s="24"/>
      <c r="F99" s="24"/>
      <c r="G99" s="24"/>
      <c r="H99" s="32"/>
    </row>
    <row r="100" spans="1:8" ht="15.75">
      <c r="A100" s="438" t="s">
        <v>814</v>
      </c>
      <c r="B100" s="424"/>
      <c r="C100" s="424"/>
      <c r="D100" s="24"/>
      <c r="E100" s="24"/>
      <c r="F100" s="24"/>
      <c r="G100" s="24"/>
      <c r="H100" s="32"/>
    </row>
    <row r="101" spans="1:8" ht="15.75">
      <c r="A101" s="438"/>
      <c r="B101" s="424"/>
      <c r="C101" s="424"/>
      <c r="D101" s="24"/>
      <c r="E101" s="24"/>
      <c r="F101" s="24"/>
      <c r="G101" s="24"/>
      <c r="H101" s="32"/>
    </row>
    <row r="102" spans="1:8" ht="15.75">
      <c r="A102" s="438">
        <v>1</v>
      </c>
      <c r="B102" s="412" t="s">
        <v>810</v>
      </c>
      <c r="C102" s="424"/>
      <c r="D102" s="24"/>
      <c r="E102" s="24"/>
      <c r="F102" s="24"/>
      <c r="G102" s="419">
        <v>894.126</v>
      </c>
      <c r="H102" s="32"/>
    </row>
    <row r="103" spans="1:8" ht="15.75">
      <c r="A103" s="438">
        <v>2</v>
      </c>
      <c r="B103" s="412" t="s">
        <v>45</v>
      </c>
      <c r="C103" s="424"/>
      <c r="D103" s="24"/>
      <c r="E103" s="24"/>
      <c r="F103" s="24"/>
      <c r="G103" s="419">
        <v>779.931</v>
      </c>
      <c r="H103" s="32"/>
    </row>
    <row r="104" spans="1:8" ht="15.75">
      <c r="A104" s="438">
        <v>3</v>
      </c>
      <c r="B104" s="412" t="s">
        <v>620</v>
      </c>
      <c r="C104" s="424"/>
      <c r="D104" s="24"/>
      <c r="E104" s="24"/>
      <c r="F104" s="24"/>
      <c r="G104" s="419">
        <v>1253.977</v>
      </c>
      <c r="H104" s="32"/>
    </row>
    <row r="105" spans="1:8" ht="15.75">
      <c r="A105" s="438">
        <v>4</v>
      </c>
      <c r="B105" s="412" t="s">
        <v>811</v>
      </c>
      <c r="C105" s="424"/>
      <c r="D105" s="24"/>
      <c r="E105" s="24"/>
      <c r="F105" s="24"/>
      <c r="G105" s="441">
        <v>2299.562</v>
      </c>
      <c r="H105" s="32"/>
    </row>
    <row r="106" spans="1:8" ht="15.75">
      <c r="A106" s="438">
        <v>5</v>
      </c>
      <c r="B106" s="412" t="s">
        <v>812</v>
      </c>
      <c r="C106" s="424"/>
      <c r="D106" s="24"/>
      <c r="E106" s="24"/>
      <c r="F106" s="24"/>
      <c r="G106" s="441">
        <v>4947.431</v>
      </c>
      <c r="H106" s="32"/>
    </row>
    <row r="107" spans="1:8" ht="15.75">
      <c r="A107" s="438">
        <v>6</v>
      </c>
      <c r="B107" s="412" t="s">
        <v>813</v>
      </c>
      <c r="C107" s="424"/>
      <c r="D107" s="24"/>
      <c r="E107" s="24"/>
      <c r="F107" s="24"/>
      <c r="G107" s="441">
        <v>12410.59</v>
      </c>
      <c r="H107" s="32"/>
    </row>
    <row r="108" spans="1:8" ht="15.75">
      <c r="A108" s="438"/>
      <c r="B108" s="412" t="s">
        <v>294</v>
      </c>
      <c r="C108" s="424"/>
      <c r="D108" s="24"/>
      <c r="E108" s="24"/>
      <c r="F108" s="24"/>
      <c r="G108" s="441">
        <f>SUM(G102:G107)</f>
        <v>22585.617</v>
      </c>
      <c r="H108" s="32"/>
    </row>
    <row r="109" spans="1:8" ht="15.75">
      <c r="A109" s="438"/>
      <c r="B109" s="412"/>
      <c r="C109" s="424"/>
      <c r="D109" s="24"/>
      <c r="E109" s="24"/>
      <c r="F109" s="24"/>
      <c r="G109" s="441"/>
      <c r="H109" s="32"/>
    </row>
    <row r="110" spans="1:8" ht="15.75">
      <c r="A110" s="425" t="s">
        <v>722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6"/>
      <c r="B111" s="427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DTLICM</cp:lastModifiedBy>
  <cp:lastPrinted>2009-10-28T09:45:24Z</cp:lastPrinted>
  <dcterms:created xsi:type="dcterms:W3CDTF">2001-08-21T10:18:15Z</dcterms:created>
  <dcterms:modified xsi:type="dcterms:W3CDTF">2009-12-08T11:20:19Z</dcterms:modified>
  <cp:category/>
  <cp:version/>
  <cp:contentType/>
  <cp:contentStatus/>
</cp:coreProperties>
</file>